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activeTab="4"/>
  </bookViews>
  <sheets>
    <sheet name="май" sheetId="4" r:id="rId1"/>
    <sheet name="февр" sheetId="5" r:id="rId2"/>
    <sheet name="мар" sheetId="6" r:id="rId3"/>
    <sheet name="июль" sheetId="7" r:id="rId4"/>
    <sheet name="2017" sheetId="8" r:id="rId5"/>
    <sheet name="2018" sheetId="9" r:id="rId6"/>
  </sheets>
  <definedNames>
    <definedName name="_xlnm.Print_Area" localSheetId="4">'2017'!$A$1:$G$64</definedName>
    <definedName name="_xlnm.Print_Area" localSheetId="5">'2018'!$A$1:$G$64</definedName>
    <definedName name="_xlnm.Print_Area" localSheetId="3">июль!$A$1:$G$113</definedName>
  </definedNames>
  <calcPr calcId="162913"/>
</workbook>
</file>

<file path=xl/calcChain.xml><?xml version="1.0" encoding="utf-8"?>
<calcChain xmlns="http://schemas.openxmlformats.org/spreadsheetml/2006/main">
  <c r="G61" i="9" l="1"/>
  <c r="G60" i="9"/>
  <c r="G59" i="9"/>
  <c r="F58" i="9"/>
  <c r="G58" i="9" s="1"/>
  <c r="F57" i="9"/>
  <c r="G57" i="9" s="1"/>
  <c r="G56" i="9"/>
  <c r="G55" i="9"/>
  <c r="F55" i="9"/>
  <c r="G54" i="9"/>
  <c r="F53" i="9"/>
  <c r="G53" i="9" s="1"/>
  <c r="G52" i="9"/>
  <c r="G51" i="9"/>
  <c r="G50" i="9"/>
  <c r="G49" i="9"/>
  <c r="G48" i="9"/>
  <c r="G47" i="9"/>
  <c r="G46" i="9"/>
  <c r="G45" i="9"/>
  <c r="G44" i="9"/>
  <c r="G43" i="9"/>
  <c r="G42" i="9"/>
  <c r="G41" i="9"/>
  <c r="G40" i="9"/>
  <c r="G39" i="9"/>
  <c r="G38" i="9"/>
  <c r="G37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61" i="8" l="1"/>
  <c r="G60" i="8"/>
  <c r="G59" i="8"/>
  <c r="F58" i="8"/>
  <c r="G58" i="8" s="1"/>
  <c r="F57" i="8"/>
  <c r="G57" i="8" s="1"/>
  <c r="G56" i="8"/>
  <c r="F55" i="8"/>
  <c r="G55" i="8" s="1"/>
  <c r="G54" i="8"/>
  <c r="F53" i="8"/>
  <c r="G53" i="8" s="1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5" i="8"/>
  <c r="G24" i="8"/>
  <c r="G23" i="8"/>
  <c r="G22" i="8"/>
  <c r="G21" i="8"/>
  <c r="G19" i="8"/>
  <c r="F110" i="7"/>
  <c r="G18" i="8" l="1"/>
  <c r="G20" i="8"/>
  <c r="G26" i="8"/>
  <c r="F84" i="7"/>
  <c r="F83" i="7"/>
  <c r="F82" i="7"/>
  <c r="F81" i="7"/>
  <c r="F80" i="7"/>
  <c r="F75" i="7"/>
  <c r="F74" i="7"/>
  <c r="F73" i="7"/>
  <c r="F72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6" i="7"/>
  <c r="F25" i="7"/>
  <c r="F24" i="7"/>
  <c r="F23" i="7"/>
  <c r="F22" i="7"/>
  <c r="F20" i="7"/>
  <c r="F18" i="7"/>
  <c r="G110" i="7" l="1"/>
  <c r="G109" i="7"/>
  <c r="G108" i="7"/>
  <c r="G107" i="7"/>
  <c r="G106" i="7"/>
  <c r="G105" i="7"/>
  <c r="G104" i="7"/>
  <c r="G103" i="7"/>
  <c r="G102" i="7"/>
  <c r="G101" i="7"/>
  <c r="G100" i="7"/>
  <c r="G99" i="7"/>
  <c r="G98" i="7"/>
  <c r="G97" i="7"/>
  <c r="G96" i="7"/>
  <c r="G95" i="7"/>
  <c r="G94" i="7"/>
  <c r="G93" i="7"/>
  <c r="G92" i="7"/>
  <c r="G91" i="7"/>
  <c r="G90" i="7"/>
  <c r="G89" i="7"/>
  <c r="G88" i="7"/>
  <c r="G87" i="7"/>
  <c r="G86" i="7"/>
  <c r="G85" i="7"/>
  <c r="G84" i="7"/>
  <c r="G83" i="7"/>
  <c r="G82" i="7"/>
  <c r="G81" i="7"/>
  <c r="G80" i="7"/>
  <c r="G79" i="7"/>
  <c r="G78" i="7"/>
  <c r="G77" i="7"/>
  <c r="G76" i="7"/>
  <c r="G75" i="7"/>
  <c r="G74" i="7"/>
  <c r="G73" i="7"/>
  <c r="G72" i="7"/>
  <c r="G71" i="7"/>
  <c r="G70" i="7"/>
  <c r="G69" i="7"/>
  <c r="G68" i="7"/>
  <c r="G67" i="7"/>
  <c r="G66" i="7"/>
  <c r="G65" i="7"/>
  <c r="G64" i="7"/>
  <c r="G63" i="7"/>
  <c r="G62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F27" i="7"/>
  <c r="G27" i="7" s="1"/>
  <c r="G26" i="7"/>
  <c r="G25" i="7"/>
  <c r="G24" i="7"/>
  <c r="G23" i="7"/>
  <c r="G22" i="7"/>
  <c r="F21" i="7"/>
  <c r="G21" i="7" s="1"/>
  <c r="G20" i="7"/>
  <c r="F19" i="7"/>
  <c r="G19" i="7" s="1"/>
  <c r="G18" i="7"/>
  <c r="G113" i="6"/>
  <c r="G112" i="6"/>
  <c r="G111" i="6"/>
  <c r="G110" i="6"/>
  <c r="G109" i="6"/>
  <c r="G108" i="6"/>
  <c r="G107" i="6"/>
  <c r="G106" i="6"/>
  <c r="G105" i="6"/>
  <c r="G104" i="6"/>
  <c r="G103" i="6"/>
  <c r="G102" i="6"/>
  <c r="G101" i="6"/>
  <c r="G100" i="6"/>
  <c r="G99" i="6"/>
  <c r="G98" i="6"/>
  <c r="G97" i="6"/>
  <c r="G96" i="6"/>
  <c r="G95" i="6"/>
  <c r="G94" i="6"/>
  <c r="G93" i="6"/>
  <c r="G92" i="6"/>
  <c r="G91" i="6"/>
  <c r="G90" i="6"/>
  <c r="G89" i="6"/>
  <c r="G88" i="6"/>
  <c r="G87" i="6"/>
  <c r="G86" i="6"/>
  <c r="G85" i="6"/>
  <c r="G84" i="6"/>
  <c r="G83" i="6"/>
  <c r="G82" i="6"/>
  <c r="G81" i="6"/>
  <c r="G80" i="6"/>
  <c r="G79" i="6"/>
  <c r="G78" i="6"/>
  <c r="G77" i="6"/>
  <c r="G76" i="6"/>
  <c r="G75" i="6"/>
  <c r="G74" i="6"/>
  <c r="G73" i="6"/>
  <c r="G72" i="6"/>
  <c r="G71" i="6"/>
  <c r="G70" i="6"/>
  <c r="G69" i="6"/>
  <c r="G68" i="6"/>
  <c r="G67" i="6"/>
  <c r="G66" i="6"/>
  <c r="G65" i="6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F27" i="6"/>
  <c r="G27" i="6" s="1"/>
  <c r="G26" i="6"/>
  <c r="G25" i="6"/>
  <c r="G24" i="6"/>
  <c r="G23" i="6"/>
  <c r="G22" i="6"/>
  <c r="F21" i="6"/>
  <c r="G21" i="6" s="1"/>
  <c r="G20" i="6"/>
  <c r="F19" i="6"/>
  <c r="G19" i="6" s="1"/>
  <c r="G18" i="6"/>
  <c r="G113" i="5"/>
  <c r="G112" i="5"/>
  <c r="G111" i="5"/>
  <c r="G110" i="5"/>
  <c r="G109" i="5"/>
  <c r="G108" i="5"/>
  <c r="G107" i="5"/>
  <c r="G106" i="5"/>
  <c r="G105" i="5"/>
  <c r="G104" i="5"/>
  <c r="G103" i="5"/>
  <c r="G102" i="5"/>
  <c r="G101" i="5"/>
  <c r="G100" i="5"/>
  <c r="G99" i="5"/>
  <c r="G98" i="5"/>
  <c r="G97" i="5"/>
  <c r="G96" i="5"/>
  <c r="G95" i="5"/>
  <c r="G94" i="5"/>
  <c r="G93" i="5"/>
  <c r="G92" i="5"/>
  <c r="G91" i="5"/>
  <c r="G90" i="5"/>
  <c r="G89" i="5"/>
  <c r="G88" i="5"/>
  <c r="G87" i="5"/>
  <c r="G86" i="5"/>
  <c r="G85" i="5"/>
  <c r="G84" i="5"/>
  <c r="G83" i="5"/>
  <c r="G82" i="5"/>
  <c r="G81" i="5"/>
  <c r="G80" i="5"/>
  <c r="G79" i="5"/>
  <c r="G78" i="5"/>
  <c r="G77" i="5"/>
  <c r="G76" i="5"/>
  <c r="G75" i="5"/>
  <c r="G74" i="5"/>
  <c r="G73" i="5"/>
  <c r="G72" i="5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F27" i="5"/>
  <c r="G27" i="5" s="1"/>
  <c r="G26" i="5"/>
  <c r="G25" i="5"/>
  <c r="G24" i="5"/>
  <c r="G23" i="5"/>
  <c r="G22" i="5"/>
  <c r="F21" i="5"/>
  <c r="G21" i="5" s="1"/>
  <c r="G20" i="5"/>
  <c r="G19" i="5"/>
  <c r="F19" i="5"/>
  <c r="G18" i="5"/>
  <c r="F27" i="4"/>
  <c r="G20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2" i="4"/>
  <c r="G61" i="4"/>
  <c r="G60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6" i="4"/>
  <c r="G25" i="4"/>
  <c r="G24" i="4"/>
  <c r="G23" i="4"/>
  <c r="F21" i="4"/>
  <c r="G64" i="4"/>
  <c r="G63" i="4"/>
  <c r="G59" i="4"/>
  <c r="G58" i="4"/>
  <c r="G57" i="4"/>
  <c r="G56" i="4"/>
  <c r="G55" i="4"/>
  <c r="G22" i="4"/>
  <c r="F19" i="4"/>
  <c r="G19" i="4" s="1"/>
  <c r="G18" i="4"/>
  <c r="G27" i="4" l="1"/>
  <c r="G21" i="4"/>
</calcChain>
</file>

<file path=xl/sharedStrings.xml><?xml version="1.0" encoding="utf-8"?>
<sst xmlns="http://schemas.openxmlformats.org/spreadsheetml/2006/main" count="1522" uniqueCount="194">
  <si>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</si>
  <si>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</si>
  <si>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</si>
  <si>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КУП "УТПК-Облдорстрой"</t>
  </si>
  <si>
    <t>Код УНП организации: 790313876</t>
  </si>
  <si>
    <t>Месторасположение (телефон) организации: 212013 Могилевская обл., Могилевский р-н, Вейнянский с/с, д. Затишье, ул. Заводская, 11-Б</t>
  </si>
  <si>
    <t>Государственный орган управления: Комитет по архитектуре и строительству Могилевского облисполкома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</si>
  <si>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</si>
  <si>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</si>
  <si>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</si>
  <si>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</si>
  <si>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измере-ния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</si>
  <si>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</si>
  <si>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</si>
  <si>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</si>
  <si>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С412-1501</t>
  </si>
  <si>
    <t>Песчано-гравийная смесь природная, карьер "Дубровка", франко-склад (для сторон.орг)</t>
  </si>
  <si>
    <t>м3</t>
  </si>
  <si>
    <t>Песок природный, карьер "Дубровка", франко-склад (для сторон. орг.)</t>
  </si>
  <si>
    <t>Песчано-гравийная смесь природная, карьер "Козуличи", франко-склад (для стор.орг)</t>
  </si>
  <si>
    <t>Песок природный, карьер "Козуличи", франко-склад (для сторон. орг.)</t>
  </si>
  <si>
    <t>С412-1500-2</t>
  </si>
  <si>
    <t>Песок 2 класса, карьер "Козуличи", франко-склад (для сторон. орг.)</t>
  </si>
  <si>
    <t>С412-1501-1</t>
  </si>
  <si>
    <t>Песчано-гравийная смесь обогащ., карьер "Дубровка", франко-склад (для сторон. орг.)</t>
  </si>
  <si>
    <t>Песчано-гравийная смесь обогащ., карьер "Козуличи", франко-склад (для сторон. орг.)</t>
  </si>
  <si>
    <t>С412-1500-1</t>
  </si>
  <si>
    <t>Песок 1 класса, карьер "Дубровка", франко-склад</t>
  </si>
  <si>
    <t>Песчано-гравийная смесь природ., карьер "Дубровка", франко-вагон (для сторон. орг.)</t>
  </si>
  <si>
    <t>Песок природный, карьер "Дубровка", франко-вагон  (для сторон. орг.)</t>
  </si>
  <si>
    <t>Песчано-гравийная смесь обогащ., карьер "Дубровка", франко-вагон (для сторон. орг.)</t>
  </si>
  <si>
    <t>Песок 1 класса, карьер "Дубровка", франко-вагон (для сторон. орг.)</t>
  </si>
  <si>
    <t>Сигнальные столбики</t>
  </si>
  <si>
    <t>шт</t>
  </si>
  <si>
    <t>Лекальные блоки ф12</t>
  </si>
  <si>
    <t>Лекальные блоки ф20</t>
  </si>
  <si>
    <t>Стойки дор.знаков СДХ-3,3</t>
  </si>
  <si>
    <t>А/павильон БО 42-26-2</t>
  </si>
  <si>
    <t>Фундамент к а/п БО 42-26-2</t>
  </si>
  <si>
    <t>585521-А005</t>
  </si>
  <si>
    <t>Кольцо для смотровых колодцев КС 10.9</t>
  </si>
  <si>
    <t>Кольцо для смотровых колодцев КС 10.10</t>
  </si>
  <si>
    <t>585521-А007</t>
  </si>
  <si>
    <t>Кольцо для смотровых колодцев КС 15.9</t>
  </si>
  <si>
    <t>585321-П340</t>
  </si>
  <si>
    <t>Крышка ж/б для канал.колодцев ф 1м (ПП10-1)</t>
  </si>
  <si>
    <t>585321-П342</t>
  </si>
  <si>
    <t>Крышка ж/б для канал.колодцев ф1,5м (1ПП15-1)</t>
  </si>
  <si>
    <t>585321-П352</t>
  </si>
  <si>
    <t>Днище ж/б для канал.колодцев ф1,0м (ПН10)</t>
  </si>
  <si>
    <t>585321-П353</t>
  </si>
  <si>
    <t>Днище ж/б для канал.колодцев ф1,5м (ПН15)</t>
  </si>
  <si>
    <t>Упорный блок</t>
  </si>
  <si>
    <t>583521-0001</t>
  </si>
  <si>
    <t>ФБС 24.3.6</t>
  </si>
  <si>
    <t>583521-0002</t>
  </si>
  <si>
    <t>ФБС 24.4.6</t>
  </si>
  <si>
    <t>583521-0003</t>
  </si>
  <si>
    <t>ФБС 24.5.6</t>
  </si>
  <si>
    <t>583521-0006</t>
  </si>
  <si>
    <t>ФБС 12.3.6</t>
  </si>
  <si>
    <t>583521-0007</t>
  </si>
  <si>
    <t>ФБС 12.4.6</t>
  </si>
  <si>
    <t>583521-0008</t>
  </si>
  <si>
    <t>ФБС 12.5.6</t>
  </si>
  <si>
    <t>583521-0016</t>
  </si>
  <si>
    <t>ФБС 9.3.6</t>
  </si>
  <si>
    <t>583521-0017</t>
  </si>
  <si>
    <t>ФБС 9.4.6</t>
  </si>
  <si>
    <t>583521-0018</t>
  </si>
  <si>
    <t>ФБС 9.5.6</t>
  </si>
  <si>
    <t>Бордюр ББ-2</t>
  </si>
  <si>
    <t>Плитка К-6</t>
  </si>
  <si>
    <t>Скамейка</t>
  </si>
  <si>
    <t>Урна металлическая</t>
  </si>
  <si>
    <t>Отвал задний для трактора</t>
  </si>
  <si>
    <t>Автопавильон металлический</t>
  </si>
  <si>
    <t>Щебень гранитный фр.2,5-5</t>
  </si>
  <si>
    <t>тн</t>
  </si>
  <si>
    <t>Щебень гранитный фр.5-10 (для сторон.орг)</t>
  </si>
  <si>
    <t>Щебень гранитный фр.10-15</t>
  </si>
  <si>
    <t>Щебень гранитный фр.10-20</t>
  </si>
  <si>
    <t xml:space="preserve">Щебень гранитный фр.20-32 </t>
  </si>
  <si>
    <t>Отсев из материалов дробления</t>
  </si>
  <si>
    <t>С414-1007-2</t>
  </si>
  <si>
    <t>БСГТ П2 С18/22,5(В22,5, ПЦ500,фр.5-20)</t>
  </si>
  <si>
    <t>С414-1008-2</t>
  </si>
  <si>
    <t>БСГТ П2 С22/27,5(В27,5, ПЦ500,фр.5-20)</t>
  </si>
  <si>
    <t>С414-1009-2</t>
  </si>
  <si>
    <t>БСГТ П2 С25/30(В30, ПЦ500,фр.5-20)</t>
  </si>
  <si>
    <t>С414-1005-2</t>
  </si>
  <si>
    <t>БСГТ П2 С12/15(В15, ПЦ500,фр.5-20)</t>
  </si>
  <si>
    <t>С414-1004-2</t>
  </si>
  <si>
    <t>БСГТ П2 С10/12,5(В12,5, ПЦ500,фр.5-20)</t>
  </si>
  <si>
    <t>БСГТ П3 С18/22,5(В22,5, ПЦ500,фр.5-20)</t>
  </si>
  <si>
    <t>БСГТ П3 С22/27,5(В27,5, ПЦ500,фр.5-20, М 350)</t>
  </si>
  <si>
    <t>БСГТ П3 С25/30(В30, ПЦ500,фр.5-20)</t>
  </si>
  <si>
    <t>БСГТ П3 С12/15(В15, ПЦ500,фр.5-20)</t>
  </si>
  <si>
    <t>БСГТ П3 С10/12,5(В12,5, ПЦ500,фр.5-20)</t>
  </si>
  <si>
    <t>БСГТ П2 С10/12,5(В12,5, ПЦ400,фр.5-20)</t>
  </si>
  <si>
    <t>БСГТ П2 С12/15(В15, ПЦ400,фр.5-20)</t>
  </si>
  <si>
    <t>БСГТ П2 С18/22,5(В22,5, ПЦ400,фр.5-20)</t>
  </si>
  <si>
    <t>БСГТ П2 С20/25(В25, ПЦ400,фр.5-20)</t>
  </si>
  <si>
    <t>БСГТ П3 С10/12,5(В12,5, ПЦ400,фр.5-20)</t>
  </si>
  <si>
    <t>БСГТ П3 С12/15(В15, ПЦ400,фр.5-20)</t>
  </si>
  <si>
    <t>БСГТ П3 С18/22,5(В22,5, ПЦ400,фр.5-20)</t>
  </si>
  <si>
    <t>БСГТ П3 С20/25(В25, ПЦ400,фр.5-20)</t>
  </si>
  <si>
    <t>С414-1007</t>
  </si>
  <si>
    <t>БСГТ П2 С18/22,5(В22,5, ПЦ500, фр.20-40)</t>
  </si>
  <si>
    <t>С414-1008</t>
  </si>
  <si>
    <t>БСГТ П2 С22/27,5(В27,5, ПЦ500, фр.20-40)</t>
  </si>
  <si>
    <t>С414-1009</t>
  </si>
  <si>
    <t>БСГТ П2 С25/30(В30, ПЦ500, фр.20-40)</t>
  </si>
  <si>
    <t>С414-1005</t>
  </si>
  <si>
    <t>БСГТ П2 С12/15(В15, ПЦ500, фр.20-40)</t>
  </si>
  <si>
    <t>С414-1004</t>
  </si>
  <si>
    <t>БСГТ П2 С10/12,5(В12,5, ПЦ500, фр.20-40)</t>
  </si>
  <si>
    <t>БСГТ П3 С18/22,5(В22,5, ПЦ500, фр.20х40)</t>
  </si>
  <si>
    <t>БСГТ П3 С22/27,5(В27,5, ПЦ500, фр.20х40)</t>
  </si>
  <si>
    <t>БСГТ П3 С25/30(В30, ПЦ500, фр.20х40)</t>
  </si>
  <si>
    <t>БСГТ П3 С12/15(В15, ПЦ500, фр.20х40)</t>
  </si>
  <si>
    <t>БСГТ П3 С10/12,5(В12,5, ПЦ500, фр.20х40)</t>
  </si>
  <si>
    <t>БСГТ П2 С12/15(В15, ПЦ400, фр.20-40)</t>
  </si>
  <si>
    <t>БСГТ П2 С10/12,5(В12,5, ПЦ400, фр.20-40)</t>
  </si>
  <si>
    <t>БСГТ П3 С12/15(В15, ПЦ400, фр.20х40)</t>
  </si>
  <si>
    <t>БСГТ П3 С10/12,5(В12,5, ПЦ400, фр.20х40)</t>
  </si>
  <si>
    <t>С414-2004</t>
  </si>
  <si>
    <t>М 100  Пк2  ПЦ500</t>
  </si>
  <si>
    <t>С414-2005</t>
  </si>
  <si>
    <t>М 150  Пк2  ПЦ500</t>
  </si>
  <si>
    <t>С414-2006</t>
  </si>
  <si>
    <t>М 200  Пк2  ПЦ500</t>
  </si>
  <si>
    <t>М 100 Пк2  ПЦ 500 доб.</t>
  </si>
  <si>
    <t>М 150 Пк2  ПЦ 500 доб.</t>
  </si>
  <si>
    <t>М 200 Пк2  ПЦ 500 доб.</t>
  </si>
  <si>
    <t>М 100  Пк2  ПЦ400</t>
  </si>
  <si>
    <t>М 150  Пк2  ПЦ400</t>
  </si>
  <si>
    <t>М 200  Пк2  ПЦ400</t>
  </si>
  <si>
    <t>С414-2002</t>
  </si>
  <si>
    <t>М 50    Пк2  ПЦ400</t>
  </si>
  <si>
    <t>С414-2003</t>
  </si>
  <si>
    <t>М 75    Пк2  ПЦ400</t>
  </si>
  <si>
    <t>М 100 Пк2  ПЦ 400 доб.</t>
  </si>
  <si>
    <t>М 150 Пк2  ПЦ 400 доб.</t>
  </si>
  <si>
    <t>М 200 Пк2  ПЦ 400 доб.</t>
  </si>
  <si>
    <t>М 50  Пк2   ПЦ 400 доб.</t>
  </si>
  <si>
    <t>М 75  Пк2   ПЦ 400 доб.</t>
  </si>
  <si>
    <t>Битумная эмульсия ЭБКД-Б-65</t>
  </si>
  <si>
    <t>щт</t>
  </si>
  <si>
    <t>с 10.04.2015 по 11.05.2015</t>
  </si>
  <si>
    <t>последняя действующая цена</t>
  </si>
  <si>
    <t>в столбец "Дата"</t>
  </si>
  <si>
    <t>Примечание:</t>
  </si>
  <si>
    <t>! сбрасывать инф. под названием 6663_.xlsx</t>
  </si>
  <si>
    <t>с 11.01.2016 по 10.02.2016</t>
  </si>
  <si>
    <t>с 11.03.2016 по 10.04.2016</t>
  </si>
  <si>
    <t>БСГТ П3 С18/22,5(В22,5, ПЦ500,фр.5-20) с добавками</t>
  </si>
  <si>
    <t>БСГТ П3 С18/22,5(В22,5, ПЦ400,фр.5-20) с добавками</t>
  </si>
  <si>
    <t>БСГТ П3 С22/27,5(В27,5, ПЦ500,фр.5-20, М 350) с добавками</t>
  </si>
  <si>
    <t>БСГТ П3 С25/30(В30, ПЦ500,фр.5-20) с добавками</t>
  </si>
  <si>
    <t>БСГТ П3 С12/15(В15, ПЦ500,фр.5-20) с добавками</t>
  </si>
  <si>
    <t>БСГТ П3 С10/12,5(В12,5, ПЦ500,фр.5-20) с добавками</t>
  </si>
  <si>
    <t>БСГТ П3 С10/12,5(В12,5, ПЦ400,фр.5-20) с добавками</t>
  </si>
  <si>
    <t>БСГТ П3 С12/15(В15, ПЦ400,фр.5-20) с добавками</t>
  </si>
  <si>
    <t>БСГТ П3 С20/25(В25, ПЦ400,фр.5-20) с добавками</t>
  </si>
  <si>
    <t>БСГТ П3 С18/22,5(В22,5, ПЦ500, фр.20х40) с добавками</t>
  </si>
  <si>
    <t>БСГТ П3 С22/27,5(В27,5, ПЦ500, фр.20х40) с добавками</t>
  </si>
  <si>
    <t>БСГТ П3 С25/30(В30, ПЦ500, фр.20х40) с добавками</t>
  </si>
  <si>
    <t>БСГТ П3 С12/15(В15, ПЦ500, фр.20х40) с добавками</t>
  </si>
  <si>
    <t>БСГТ П3 С10/12,5(В12,5, ПЦ500, фр.20х40) с добавками</t>
  </si>
  <si>
    <t>БСГТ П3 С12/15(В15, ПЦ400, фр.20х40) с добавками</t>
  </si>
  <si>
    <t>БСГТ П3 С10/12,5(В12,5, ПЦ400, фр.20х40) с добавками</t>
  </si>
  <si>
    <t>с 11.06.2016 по 10.07.2016</t>
  </si>
  <si>
    <t>01.07.2016</t>
  </si>
  <si>
    <t>Главный инженер КУП "УТПК-Облдорстрой"</t>
  </si>
  <si>
    <t>С.А.Рябычин</t>
  </si>
  <si>
    <t>01.09.2016</t>
  </si>
  <si>
    <t>Директор  КУП "УТПК-Облдорстрой"</t>
  </si>
  <si>
    <t>С.Е.Музыченко</t>
  </si>
  <si>
    <t>12.04.2017</t>
  </si>
  <si>
    <t xml:space="preserve">Щебень гранитный фр.5-10 </t>
  </si>
  <si>
    <t>01.12.2014</t>
  </si>
  <si>
    <t>20.08.2015</t>
  </si>
  <si>
    <t>Песок природный (без класса), карьер "Дубровка", франко-склад (для сторон. орг.)</t>
  </si>
  <si>
    <t>Песок природный (без класса), карьер "Козуличи", франко-склад (для сторон. орг.)</t>
  </si>
  <si>
    <t>Песок природный (без класса), карьер "Дубровка", франко-вагон  (для сторон. орг.)</t>
  </si>
  <si>
    <t>Песчано-гравийная смесь обогащенная, карьер "Дубровка", франко-склад (для сторон. орг.)</t>
  </si>
  <si>
    <t>Песчано-гравийная смесь обогащенная, карьер "Козуличи", франко-склад (для сторон. орг.)</t>
  </si>
  <si>
    <t>Песчано-гравийная смесь природная, карьер "Дубровка", франко-вагон (для сторон. орг.)</t>
  </si>
  <si>
    <t>Песчано-гравийная смесь обогащенная, карьер "Дубровка", франко-вагон (для сторон. орг.)</t>
  </si>
  <si>
    <t>Опора дорожных знаков железобетонная ОЖ-3,3</t>
  </si>
  <si>
    <t>01.06.2017</t>
  </si>
  <si>
    <t>с 11.11.2017 по 10.12.2017</t>
  </si>
  <si>
    <t>с 11.12.2017 по 10.01.2018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</si>
</sst>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0.0"/>
    <numFmt numFmtId="166" formatCode="0.0E+00"/>
    <numFmt numFmtId="167" formatCode="#,##0_ ;\-#,##0\ 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color theme="0" tint="-0.499984740745262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1"/>
      <color theme="0" tint="-0.499984740745262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theme="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11" fillId="0" borderId="0"/>
    <xf numFmtId="164" fontId="15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/>
    <xf numFmtId="0" fontId="6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2" fillId="0" borderId="0" xfId="1" applyFont="1" applyAlignment="1"/>
    <xf numFmtId="0" fontId="5" fillId="0" borderId="0" xfId="1" applyFont="1" applyAlignment="1"/>
    <xf numFmtId="0" fontId="7" fillId="0" borderId="0" xfId="1" applyFont="1"/>
    <xf numFmtId="0" fontId="8" fillId="0" borderId="0" xfId="1" applyFont="1"/>
    <xf numFmtId="0" fontId="2" fillId="0" borderId="1" xfId="1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top" wrapText="1"/>
    </xf>
    <xf numFmtId="0" fontId="9" fillId="0" borderId="2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wrapText="1"/>
    </xf>
    <xf numFmtId="0" fontId="10" fillId="0" borderId="0" xfId="0" applyFont="1" applyAlignment="1">
      <alignment horizontal="center" vertical="center"/>
    </xf>
    <xf numFmtId="0" fontId="7" fillId="3" borderId="1" xfId="2" applyNumberFormat="1" applyFont="1" applyFill="1" applyBorder="1" applyAlignment="1">
      <alignment vertical="center"/>
    </xf>
    <xf numFmtId="0" fontId="7" fillId="3" borderId="1" xfId="2" applyNumberFormat="1" applyFont="1" applyFill="1" applyBorder="1" applyAlignment="1">
      <alignment vertical="center" wrapText="1"/>
    </xf>
    <xf numFmtId="14" fontId="7" fillId="2" borderId="1" xfId="2" applyNumberFormat="1" applyFont="1" applyFill="1" applyBorder="1" applyAlignment="1">
      <alignment horizontal="center" vertical="center"/>
    </xf>
    <xf numFmtId="0" fontId="7" fillId="0" borderId="1" xfId="2" applyNumberFormat="1" applyFont="1" applyBorder="1" applyAlignment="1">
      <alignment horizontal="center" vertical="center"/>
    </xf>
    <xf numFmtId="0" fontId="7" fillId="0" borderId="1" xfId="2" applyFont="1" applyBorder="1"/>
    <xf numFmtId="3" fontId="7" fillId="2" borderId="1" xfId="2" applyNumberFormat="1" applyFont="1" applyFill="1" applyBorder="1" applyAlignment="1">
      <alignment horizontal="right" vertical="center"/>
    </xf>
    <xf numFmtId="3" fontId="7" fillId="0" borderId="1" xfId="2" applyNumberFormat="1" applyFont="1" applyBorder="1" applyAlignment="1">
      <alignment horizontal="right" vertical="center"/>
    </xf>
    <xf numFmtId="2" fontId="10" fillId="0" borderId="0" xfId="0" applyNumberFormat="1" applyFont="1" applyAlignment="1">
      <alignment horizontal="left" vertical="center"/>
    </xf>
    <xf numFmtId="2" fontId="0" fillId="0" borderId="0" xfId="0" applyNumberFormat="1"/>
    <xf numFmtId="0" fontId="12" fillId="3" borderId="1" xfId="2" applyNumberFormat="1" applyFont="1" applyFill="1" applyBorder="1" applyAlignment="1">
      <alignment vertical="center"/>
    </xf>
    <xf numFmtId="3" fontId="7" fillId="4" borderId="1" xfId="2" applyNumberFormat="1" applyFont="1" applyFill="1" applyBorder="1" applyAlignment="1">
      <alignment horizontal="right" vertical="center"/>
    </xf>
    <xf numFmtId="0" fontId="7" fillId="3" borderId="1" xfId="2" applyNumberFormat="1" applyFont="1" applyFill="1" applyBorder="1" applyAlignment="1"/>
    <xf numFmtId="0" fontId="7" fillId="0" borderId="1" xfId="2" applyNumberFormat="1" applyFont="1" applyBorder="1" applyAlignment="1"/>
    <xf numFmtId="0" fontId="13" fillId="0" borderId="1" xfId="2" applyFont="1" applyBorder="1"/>
    <xf numFmtId="0" fontId="7" fillId="0" borderId="1" xfId="2" applyNumberFormat="1" applyFont="1" applyBorder="1" applyAlignment="1">
      <alignment vertical="center"/>
    </xf>
    <xf numFmtId="0" fontId="7" fillId="0" borderId="1" xfId="2" applyNumberFormat="1" applyFont="1" applyBorder="1" applyAlignment="1">
      <alignment horizontal="left" vertical="center"/>
    </xf>
    <xf numFmtId="0" fontId="7" fillId="0" borderId="1" xfId="2" applyNumberFormat="1" applyFont="1" applyFill="1" applyBorder="1" applyAlignment="1"/>
    <xf numFmtId="0" fontId="8" fillId="0" borderId="1" xfId="2" applyNumberFormat="1" applyFont="1" applyBorder="1" applyAlignment="1">
      <alignment vertical="center"/>
    </xf>
    <xf numFmtId="0" fontId="7" fillId="0" borderId="1" xfId="2" applyNumberFormat="1" applyFont="1" applyFill="1" applyBorder="1" applyAlignment="1">
      <alignment vertical="center"/>
    </xf>
    <xf numFmtId="0" fontId="7" fillId="0" borderId="1" xfId="2" applyNumberFormat="1" applyFont="1" applyFill="1" applyBorder="1" applyAlignment="1">
      <alignment horizontal="left" vertical="center"/>
    </xf>
    <xf numFmtId="0" fontId="7" fillId="4" borderId="1" xfId="2" applyNumberFormat="1" applyFont="1" applyFill="1" applyBorder="1" applyAlignment="1">
      <alignment wrapText="1"/>
    </xf>
    <xf numFmtId="0" fontId="7" fillId="0" borderId="1" xfId="1" applyNumberFormat="1" applyFont="1" applyBorder="1" applyAlignment="1"/>
    <xf numFmtId="0" fontId="7" fillId="0" borderId="1" xfId="1" applyNumberFormat="1" applyFont="1" applyBorder="1" applyAlignment="1">
      <alignment wrapText="1"/>
    </xf>
    <xf numFmtId="0" fontId="0" fillId="0" borderId="0" xfId="0" applyBorder="1"/>
    <xf numFmtId="14" fontId="12" fillId="4" borderId="0" xfId="2" applyNumberFormat="1" applyFont="1" applyFill="1" applyBorder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0" fontId="4" fillId="0" borderId="0" xfId="0" applyFont="1" applyFill="1" applyBorder="1"/>
    <xf numFmtId="14" fontId="7" fillId="0" borderId="0" xfId="2" applyNumberFormat="1" applyFont="1" applyFill="1" applyBorder="1" applyAlignment="1">
      <alignment horizontal="center" vertical="center"/>
    </xf>
    <xf numFmtId="1" fontId="0" fillId="0" borderId="0" xfId="0" applyNumberFormat="1" applyAlignment="1">
      <alignment wrapText="1"/>
    </xf>
    <xf numFmtId="166" fontId="0" fillId="0" borderId="0" xfId="0" applyNumberFormat="1"/>
    <xf numFmtId="1" fontId="0" fillId="0" borderId="0" xfId="0" applyNumberFormat="1"/>
    <xf numFmtId="0" fontId="0" fillId="0" borderId="1" xfId="0" applyBorder="1"/>
    <xf numFmtId="0" fontId="14" fillId="0" borderId="0" xfId="0" applyFont="1" applyAlignment="1">
      <alignment horizontal="left" vertical="center"/>
    </xf>
    <xf numFmtId="167" fontId="16" fillId="0" borderId="1" xfId="3" applyNumberFormat="1" applyFont="1" applyBorder="1" applyAlignment="1"/>
    <xf numFmtId="0" fontId="17" fillId="0" borderId="0" xfId="1" applyFont="1" applyAlignment="1"/>
    <xf numFmtId="0" fontId="7" fillId="6" borderId="1" xfId="2" applyNumberFormat="1" applyFont="1" applyFill="1" applyBorder="1" applyAlignment="1">
      <alignment vertical="center"/>
    </xf>
    <xf numFmtId="14" fontId="7" fillId="6" borderId="1" xfId="2" applyNumberFormat="1" applyFont="1" applyFill="1" applyBorder="1" applyAlignment="1">
      <alignment horizontal="center" vertical="center"/>
    </xf>
    <xf numFmtId="0" fontId="7" fillId="6" borderId="1" xfId="2" applyNumberFormat="1" applyFont="1" applyFill="1" applyBorder="1" applyAlignment="1">
      <alignment horizontal="center" vertical="center"/>
    </xf>
    <xf numFmtId="0" fontId="13" fillId="6" borderId="1" xfId="2" applyFont="1" applyFill="1" applyBorder="1"/>
    <xf numFmtId="3" fontId="7" fillId="6" borderId="1" xfId="2" applyNumberFormat="1" applyFont="1" applyFill="1" applyBorder="1" applyAlignment="1">
      <alignment horizontal="right" vertical="center"/>
    </xf>
    <xf numFmtId="2" fontId="10" fillId="6" borderId="0" xfId="0" applyNumberFormat="1" applyFont="1" applyFill="1" applyAlignment="1">
      <alignment horizontal="left" vertical="center"/>
    </xf>
    <xf numFmtId="2" fontId="0" fillId="6" borderId="0" xfId="0" applyNumberFormat="1" applyFill="1"/>
    <xf numFmtId="0" fontId="0" fillId="6" borderId="0" xfId="0" applyFill="1"/>
    <xf numFmtId="0" fontId="7" fillId="6" borderId="1" xfId="1" applyNumberFormat="1" applyFont="1" applyFill="1" applyBorder="1" applyAlignment="1"/>
    <xf numFmtId="0" fontId="7" fillId="6" borderId="1" xfId="2" applyNumberFormat="1" applyFont="1" applyFill="1" applyBorder="1" applyAlignment="1">
      <alignment horizontal="left" vertical="center"/>
    </xf>
    <xf numFmtId="49" fontId="7" fillId="2" borderId="1" xfId="2" applyNumberFormat="1" applyFont="1" applyFill="1" applyBorder="1" applyAlignment="1">
      <alignment horizontal="center" vertical="center"/>
    </xf>
    <xf numFmtId="4" fontId="7" fillId="2" borderId="1" xfId="2" applyNumberFormat="1" applyFont="1" applyFill="1" applyBorder="1" applyAlignment="1">
      <alignment horizontal="right" vertical="center"/>
    </xf>
    <xf numFmtId="4" fontId="7" fillId="0" borderId="1" xfId="2" applyNumberFormat="1" applyFont="1" applyBorder="1" applyAlignment="1">
      <alignment horizontal="right" vertical="center"/>
    </xf>
    <xf numFmtId="4" fontId="7" fillId="4" borderId="1" xfId="2" applyNumberFormat="1" applyFont="1" applyFill="1" applyBorder="1" applyAlignment="1">
      <alignment horizontal="right" vertical="center"/>
    </xf>
    <xf numFmtId="4" fontId="7" fillId="6" borderId="1" xfId="2" applyNumberFormat="1" applyFont="1" applyFill="1" applyBorder="1" applyAlignment="1">
      <alignment horizontal="right" vertical="center"/>
    </xf>
    <xf numFmtId="4" fontId="16" fillId="0" borderId="1" xfId="3" applyNumberFormat="1" applyFont="1" applyBorder="1" applyAlignment="1"/>
    <xf numFmtId="0" fontId="7" fillId="0" borderId="0" xfId="2" applyNumberFormat="1" applyFont="1" applyFill="1" applyBorder="1" applyAlignment="1"/>
    <xf numFmtId="0" fontId="18" fillId="0" borderId="0" xfId="1" applyFont="1" applyAlignment="1"/>
    <xf numFmtId="0" fontId="2" fillId="0" borderId="0" xfId="1" applyFont="1" applyAlignment="1">
      <alignment horizontal="center"/>
    </xf>
    <xf numFmtId="0" fontId="5" fillId="2" borderId="0" xfId="1" applyFont="1" applyFill="1" applyAlignment="1">
      <alignment horizontal="center"/>
    </xf>
    <xf numFmtId="0" fontId="3" fillId="5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4">
    <cellStyle name="Обычный" xfId="0" builtinId="0"/>
    <cellStyle name="Обычный 2" xfId="1"/>
    <cellStyle name="Обычный_Лист1 2" xfId="2"/>
    <cellStyle name="Финансовый" xfId="3" builtinId="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0"/>
  <sheetViews>
    <sheetView topLeftCell="A85" zoomScale="90" zoomScaleNormal="90" workbookViewId="0">
      <selection sqref="A1:XFD1048576"/>
    </sheetView>
  </sheetViews>
  <sheetFormatPr defaultRowHeight="15" x14ac:dyDescent="0.25"/>
  <cols>
    <col min="1" max="1" width="14.140625" customWidth="1"/>
    <col min="2" max="2" width="91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 x14ac:dyDescent="0.25">
      <c r="A1" s="67" t="s">
        <v>0</v>
      </c>
      <c r="B1" s="67"/>
      <c r="C1" s="67"/>
      <c r="D1" s="67"/>
      <c r="E1" s="67"/>
      <c r="F1" s="67"/>
      <c r="G1" s="67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 x14ac:dyDescent="0.25">
      <c r="A2" s="67" t="s">
        <v>1</v>
      </c>
      <c r="B2" s="67"/>
      <c r="C2" s="67"/>
      <c r="D2" s="67"/>
      <c r="E2" s="67"/>
      <c r="F2" s="67"/>
      <c r="G2" s="67"/>
      <c r="H2" s="70" t="s">
        <v>151</v>
      </c>
      <c r="I2" s="70"/>
      <c r="J2" s="70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 x14ac:dyDescent="0.25">
      <c r="A3" s="67" t="s">
        <v>2</v>
      </c>
      <c r="B3" s="67"/>
      <c r="C3" s="67"/>
      <c r="D3" s="67"/>
      <c r="E3" s="67"/>
      <c r="F3" s="67"/>
      <c r="G3" s="67"/>
      <c r="H3" s="69" t="s">
        <v>150</v>
      </c>
      <c r="I3" s="69"/>
      <c r="J3" s="69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 x14ac:dyDescent="0.25">
      <c r="A4" s="68" t="s">
        <v>149</v>
      </c>
      <c r="B4" s="68"/>
      <c r="C4" s="68"/>
      <c r="D4" s="68"/>
      <c r="E4" s="68"/>
      <c r="F4" s="68"/>
      <c r="G4" s="6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 x14ac:dyDescent="0.2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5.75" x14ac:dyDescent="0.25">
      <c r="A6" s="5" t="s">
        <v>3</v>
      </c>
      <c r="B6" s="5"/>
      <c r="C6" s="6"/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 x14ac:dyDescent="0.2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 x14ac:dyDescent="0.2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 x14ac:dyDescent="0.2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 x14ac:dyDescent="0.2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 x14ac:dyDescent="0.2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 x14ac:dyDescent="0.2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 x14ac:dyDescent="0.25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 x14ac:dyDescent="0.2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15.75" x14ac:dyDescent="0.25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69" customHeight="1" x14ac:dyDescent="0.25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 x14ac:dyDescent="0.2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 x14ac:dyDescent="0.25">
      <c r="A18" s="14" t="s">
        <v>15</v>
      </c>
      <c r="B18" s="15" t="s">
        <v>16</v>
      </c>
      <c r="C18" s="16">
        <v>42108</v>
      </c>
      <c r="D18" s="17" t="s">
        <v>17</v>
      </c>
      <c r="E18" s="18"/>
      <c r="F18" s="19">
        <v>10155</v>
      </c>
      <c r="G18" s="20">
        <f t="shared" ref="G18:G81" si="0">F18*0.2</f>
        <v>2031</v>
      </c>
      <c r="H18" s="21"/>
      <c r="I18" s="22"/>
    </row>
    <row r="19" spans="1:9" ht="15.75" x14ac:dyDescent="0.25">
      <c r="A19" s="23"/>
      <c r="B19" s="15" t="s">
        <v>18</v>
      </c>
      <c r="C19" s="16">
        <v>42108</v>
      </c>
      <c r="D19" s="17" t="s">
        <v>17</v>
      </c>
      <c r="E19" s="18"/>
      <c r="F19" s="24">
        <f>F18</f>
        <v>10155</v>
      </c>
      <c r="G19" s="20">
        <f t="shared" si="0"/>
        <v>2031</v>
      </c>
      <c r="H19" s="21"/>
      <c r="I19" s="22"/>
    </row>
    <row r="20" spans="1:9" ht="15.75" x14ac:dyDescent="0.25">
      <c r="A20" s="14" t="s">
        <v>15</v>
      </c>
      <c r="B20" s="25" t="s">
        <v>19</v>
      </c>
      <c r="C20" s="16">
        <v>41974</v>
      </c>
      <c r="D20" s="17" t="s">
        <v>17</v>
      </c>
      <c r="E20" s="18"/>
      <c r="F20" s="24">
        <v>10087</v>
      </c>
      <c r="G20" s="20">
        <f t="shared" si="0"/>
        <v>2017.4</v>
      </c>
      <c r="H20" s="21"/>
      <c r="I20" s="22"/>
    </row>
    <row r="21" spans="1:9" ht="15.75" x14ac:dyDescent="0.25">
      <c r="A21" s="23"/>
      <c r="B21" s="25" t="s">
        <v>20</v>
      </c>
      <c r="C21" s="16">
        <v>41974</v>
      </c>
      <c r="D21" s="17" t="s">
        <v>17</v>
      </c>
      <c r="E21" s="18"/>
      <c r="F21" s="24">
        <f>F20</f>
        <v>10087</v>
      </c>
      <c r="G21" s="20">
        <f t="shared" si="0"/>
        <v>2017.4</v>
      </c>
      <c r="H21" s="21"/>
      <c r="I21" s="22"/>
    </row>
    <row r="22" spans="1:9" ht="15.75" x14ac:dyDescent="0.25">
      <c r="A22" s="14" t="s">
        <v>21</v>
      </c>
      <c r="B22" s="25" t="s">
        <v>22</v>
      </c>
      <c r="C22" s="16">
        <v>41974</v>
      </c>
      <c r="D22" s="17" t="s">
        <v>17</v>
      </c>
      <c r="E22" s="18"/>
      <c r="F22" s="19">
        <v>20325</v>
      </c>
      <c r="G22" s="20">
        <f t="shared" si="0"/>
        <v>4065</v>
      </c>
      <c r="H22" s="21"/>
      <c r="I22" s="22"/>
    </row>
    <row r="23" spans="1:9" ht="15.75" x14ac:dyDescent="0.25">
      <c r="A23" s="14" t="s">
        <v>23</v>
      </c>
      <c r="B23" s="26" t="s">
        <v>24</v>
      </c>
      <c r="C23" s="16">
        <v>42108</v>
      </c>
      <c r="D23" s="17" t="s">
        <v>17</v>
      </c>
      <c r="E23" s="27"/>
      <c r="F23" s="19">
        <v>31796</v>
      </c>
      <c r="G23" s="20">
        <f t="shared" si="0"/>
        <v>6359.2000000000007</v>
      </c>
      <c r="H23" s="21"/>
      <c r="I23" s="22"/>
    </row>
    <row r="24" spans="1:9" ht="15.75" x14ac:dyDescent="0.25">
      <c r="A24" s="14" t="s">
        <v>23</v>
      </c>
      <c r="B24" s="26" t="s">
        <v>25</v>
      </c>
      <c r="C24" s="16">
        <v>42108</v>
      </c>
      <c r="D24" s="17" t="s">
        <v>17</v>
      </c>
      <c r="E24" s="18"/>
      <c r="F24" s="19">
        <v>25483</v>
      </c>
      <c r="G24" s="20">
        <f t="shared" si="0"/>
        <v>5096.6000000000004</v>
      </c>
      <c r="H24" s="21"/>
      <c r="I24" s="22"/>
    </row>
    <row r="25" spans="1:9" ht="15.75" x14ac:dyDescent="0.25">
      <c r="A25" s="14" t="s">
        <v>26</v>
      </c>
      <c r="B25" s="26" t="s">
        <v>27</v>
      </c>
      <c r="C25" s="16">
        <v>42108</v>
      </c>
      <c r="D25" s="17" t="s">
        <v>17</v>
      </c>
      <c r="E25" s="27"/>
      <c r="F25" s="19">
        <v>32312</v>
      </c>
      <c r="G25" s="20">
        <f t="shared" si="0"/>
        <v>6462.4000000000005</v>
      </c>
      <c r="H25" s="21"/>
      <c r="I25" s="22"/>
    </row>
    <row r="26" spans="1:9" ht="15.75" x14ac:dyDescent="0.25">
      <c r="A26" s="14"/>
      <c r="B26" s="26" t="s">
        <v>28</v>
      </c>
      <c r="C26" s="16">
        <v>42108</v>
      </c>
      <c r="D26" s="17" t="s">
        <v>17</v>
      </c>
      <c r="E26" s="27"/>
      <c r="F26" s="19">
        <v>39375</v>
      </c>
      <c r="G26" s="20">
        <f t="shared" si="0"/>
        <v>7875</v>
      </c>
      <c r="H26" s="21"/>
      <c r="I26" s="22"/>
    </row>
    <row r="27" spans="1:9" ht="15.75" x14ac:dyDescent="0.25">
      <c r="A27" s="23"/>
      <c r="B27" s="26" t="s">
        <v>29</v>
      </c>
      <c r="C27" s="16">
        <v>42108</v>
      </c>
      <c r="D27" s="17" t="s">
        <v>17</v>
      </c>
      <c r="E27" s="27"/>
      <c r="F27" s="24">
        <f>F26</f>
        <v>39375</v>
      </c>
      <c r="G27" s="20">
        <f t="shared" si="0"/>
        <v>7875</v>
      </c>
      <c r="H27" s="21"/>
      <c r="I27" s="22"/>
    </row>
    <row r="28" spans="1:9" ht="15.75" x14ac:dyDescent="0.25">
      <c r="A28" s="14"/>
      <c r="B28" s="26" t="s">
        <v>30</v>
      </c>
      <c r="C28" s="16">
        <v>42108</v>
      </c>
      <c r="D28" s="17" t="s">
        <v>17</v>
      </c>
      <c r="E28" s="27"/>
      <c r="F28" s="19">
        <v>60451</v>
      </c>
      <c r="G28" s="20">
        <f t="shared" si="0"/>
        <v>12090.2</v>
      </c>
      <c r="H28" s="21"/>
      <c r="I28" s="22"/>
    </row>
    <row r="29" spans="1:9" ht="15.75" x14ac:dyDescent="0.25">
      <c r="A29" s="14"/>
      <c r="B29" s="26" t="s">
        <v>31</v>
      </c>
      <c r="C29" s="16">
        <v>42108</v>
      </c>
      <c r="D29" s="17" t="s">
        <v>17</v>
      </c>
      <c r="E29" s="27"/>
      <c r="F29" s="19">
        <v>61442</v>
      </c>
      <c r="G29" s="20">
        <f t="shared" si="0"/>
        <v>12288.400000000001</v>
      </c>
      <c r="H29" s="21"/>
      <c r="I29" s="22"/>
    </row>
    <row r="30" spans="1:9" ht="15.75" x14ac:dyDescent="0.25">
      <c r="A30" s="28"/>
      <c r="B30" s="29" t="s">
        <v>32</v>
      </c>
      <c r="C30" s="16">
        <v>42108</v>
      </c>
      <c r="D30" s="17" t="s">
        <v>33</v>
      </c>
      <c r="E30" s="27"/>
      <c r="F30" s="19">
        <v>37823</v>
      </c>
      <c r="G30" s="20">
        <f t="shared" si="0"/>
        <v>7564.6</v>
      </c>
      <c r="H30" s="21"/>
      <c r="I30" s="22"/>
    </row>
    <row r="31" spans="1:9" ht="15.75" x14ac:dyDescent="0.25">
      <c r="A31" s="28"/>
      <c r="B31" s="30" t="s">
        <v>34</v>
      </c>
      <c r="C31" s="16">
        <v>42108</v>
      </c>
      <c r="D31" s="17" t="s">
        <v>33</v>
      </c>
      <c r="E31" s="27"/>
      <c r="F31" s="19">
        <v>946276</v>
      </c>
      <c r="G31" s="20">
        <f t="shared" si="0"/>
        <v>189255.2</v>
      </c>
      <c r="H31" s="21"/>
      <c r="I31" s="22"/>
    </row>
    <row r="32" spans="1:9" ht="15.75" x14ac:dyDescent="0.25">
      <c r="A32" s="28"/>
      <c r="B32" s="30" t="s">
        <v>35</v>
      </c>
      <c r="C32" s="16">
        <v>42108</v>
      </c>
      <c r="D32" s="17" t="s">
        <v>33</v>
      </c>
      <c r="E32" s="27"/>
      <c r="F32" s="19">
        <v>883128</v>
      </c>
      <c r="G32" s="20">
        <f t="shared" si="0"/>
        <v>176625.6</v>
      </c>
      <c r="H32" s="21"/>
      <c r="I32" s="22"/>
    </row>
    <row r="33" spans="1:9" ht="14.25" customHeight="1" x14ac:dyDescent="0.25">
      <c r="A33" s="31"/>
      <c r="B33" s="29" t="s">
        <v>36</v>
      </c>
      <c r="C33" s="16">
        <v>42108</v>
      </c>
      <c r="D33" s="17" t="s">
        <v>33</v>
      </c>
      <c r="E33" s="27"/>
      <c r="F33" s="19">
        <v>117647</v>
      </c>
      <c r="G33" s="20">
        <f t="shared" si="0"/>
        <v>23529.4</v>
      </c>
      <c r="H33" s="21"/>
      <c r="I33" s="22"/>
    </row>
    <row r="34" spans="1:9" ht="15.75" x14ac:dyDescent="0.25">
      <c r="A34" s="31"/>
      <c r="B34" s="29" t="s">
        <v>37</v>
      </c>
      <c r="C34" s="16">
        <v>42108</v>
      </c>
      <c r="D34" s="17" t="s">
        <v>33</v>
      </c>
      <c r="E34" s="27"/>
      <c r="F34" s="19">
        <v>7939286</v>
      </c>
      <c r="G34" s="20">
        <f t="shared" si="0"/>
        <v>1587857.2000000002</v>
      </c>
      <c r="H34" s="21"/>
      <c r="I34" s="22"/>
    </row>
    <row r="35" spans="1:9" ht="15.75" x14ac:dyDescent="0.25">
      <c r="A35" s="32"/>
      <c r="B35" s="30" t="s">
        <v>38</v>
      </c>
      <c r="C35" s="16">
        <v>42108</v>
      </c>
      <c r="D35" s="17" t="s">
        <v>33</v>
      </c>
      <c r="E35" s="27"/>
      <c r="F35" s="19">
        <v>2581232</v>
      </c>
      <c r="G35" s="20">
        <f t="shared" si="0"/>
        <v>516246.4</v>
      </c>
      <c r="H35" s="21"/>
      <c r="I35" s="22"/>
    </row>
    <row r="36" spans="1:9" ht="15.75" x14ac:dyDescent="0.25">
      <c r="A36" s="32" t="s">
        <v>39</v>
      </c>
      <c r="B36" s="26" t="s">
        <v>40</v>
      </c>
      <c r="C36" s="16">
        <v>42108</v>
      </c>
      <c r="D36" s="17" t="s">
        <v>148</v>
      </c>
      <c r="E36" s="27"/>
      <c r="F36" s="19">
        <v>391981</v>
      </c>
      <c r="G36" s="20">
        <f t="shared" si="0"/>
        <v>78396.2</v>
      </c>
      <c r="H36" s="21"/>
      <c r="I36" s="22"/>
    </row>
    <row r="37" spans="1:9" ht="15.75" x14ac:dyDescent="0.25">
      <c r="A37" s="28"/>
      <c r="B37" s="26" t="s">
        <v>41</v>
      </c>
      <c r="C37" s="16">
        <v>42108</v>
      </c>
      <c r="D37" s="17" t="s">
        <v>33</v>
      </c>
      <c r="E37" s="27"/>
      <c r="F37" s="19">
        <v>445412</v>
      </c>
      <c r="G37" s="20">
        <f t="shared" si="0"/>
        <v>89082.400000000009</v>
      </c>
      <c r="H37" s="21"/>
      <c r="I37" s="22"/>
    </row>
    <row r="38" spans="1:9" ht="15.75" x14ac:dyDescent="0.25">
      <c r="A38" s="32" t="s">
        <v>42</v>
      </c>
      <c r="B38" s="26" t="s">
        <v>43</v>
      </c>
      <c r="C38" s="16">
        <v>42108</v>
      </c>
      <c r="D38" s="17" t="s">
        <v>33</v>
      </c>
      <c r="E38" s="27"/>
      <c r="F38" s="19">
        <v>611809</v>
      </c>
      <c r="G38" s="20">
        <f t="shared" si="0"/>
        <v>122361.8</v>
      </c>
      <c r="H38" s="21"/>
      <c r="I38" s="22"/>
    </row>
    <row r="39" spans="1:9" ht="15.75" x14ac:dyDescent="0.25">
      <c r="A39" s="32" t="s">
        <v>44</v>
      </c>
      <c r="B39" s="29" t="s">
        <v>45</v>
      </c>
      <c r="C39" s="16">
        <v>42108</v>
      </c>
      <c r="D39" s="17" t="s">
        <v>33</v>
      </c>
      <c r="E39" s="27"/>
      <c r="F39" s="19">
        <v>165520</v>
      </c>
      <c r="G39" s="20">
        <f t="shared" si="0"/>
        <v>33104</v>
      </c>
      <c r="H39" s="21"/>
      <c r="I39" s="22"/>
    </row>
    <row r="40" spans="1:9" ht="15.75" x14ac:dyDescent="0.25">
      <c r="A40" s="32" t="s">
        <v>46</v>
      </c>
      <c r="B40" s="29" t="s">
        <v>47</v>
      </c>
      <c r="C40" s="16">
        <v>42108</v>
      </c>
      <c r="D40" s="17" t="s">
        <v>33</v>
      </c>
      <c r="E40" s="27"/>
      <c r="F40" s="19">
        <v>470140</v>
      </c>
      <c r="G40" s="20">
        <f t="shared" si="0"/>
        <v>94028</v>
      </c>
      <c r="H40" s="21"/>
      <c r="I40" s="22"/>
    </row>
    <row r="41" spans="1:9" ht="15.75" x14ac:dyDescent="0.25">
      <c r="A41" s="32" t="s">
        <v>48</v>
      </c>
      <c r="B41" s="29" t="s">
        <v>49</v>
      </c>
      <c r="C41" s="16">
        <v>42108</v>
      </c>
      <c r="D41" s="17" t="s">
        <v>33</v>
      </c>
      <c r="E41" s="27"/>
      <c r="F41" s="19">
        <v>237869</v>
      </c>
      <c r="G41" s="20">
        <f t="shared" si="0"/>
        <v>47573.8</v>
      </c>
      <c r="H41" s="21"/>
      <c r="I41" s="22"/>
    </row>
    <row r="42" spans="1:9" ht="15.75" x14ac:dyDescent="0.25">
      <c r="A42" s="32" t="s">
        <v>50</v>
      </c>
      <c r="B42" s="29" t="s">
        <v>51</v>
      </c>
      <c r="C42" s="16">
        <v>42108</v>
      </c>
      <c r="D42" s="17" t="s">
        <v>33</v>
      </c>
      <c r="E42" s="27"/>
      <c r="F42" s="19">
        <v>539257</v>
      </c>
      <c r="G42" s="20">
        <f t="shared" si="0"/>
        <v>107851.40000000001</v>
      </c>
      <c r="H42" s="21"/>
      <c r="I42" s="22"/>
    </row>
    <row r="43" spans="1:9" ht="15.75" x14ac:dyDescent="0.25">
      <c r="A43" s="31"/>
      <c r="B43" s="30" t="s">
        <v>52</v>
      </c>
      <c r="C43" s="16">
        <v>42108</v>
      </c>
      <c r="D43" s="17" t="s">
        <v>33</v>
      </c>
      <c r="E43" s="27"/>
      <c r="F43" s="19">
        <v>666527</v>
      </c>
      <c r="G43" s="20">
        <f t="shared" si="0"/>
        <v>133305.4</v>
      </c>
      <c r="H43" s="21"/>
      <c r="I43" s="22"/>
    </row>
    <row r="44" spans="1:9" ht="15.75" x14ac:dyDescent="0.25">
      <c r="A44" s="28" t="s">
        <v>53</v>
      </c>
      <c r="B44" s="30" t="s">
        <v>54</v>
      </c>
      <c r="C44" s="16">
        <v>42108</v>
      </c>
      <c r="D44" s="17" t="s">
        <v>33</v>
      </c>
      <c r="E44" s="27"/>
      <c r="F44" s="19">
        <v>266731</v>
      </c>
      <c r="G44" s="20">
        <f t="shared" si="0"/>
        <v>53346.200000000004</v>
      </c>
      <c r="H44" s="21"/>
      <c r="I44" s="22"/>
    </row>
    <row r="45" spans="1:9" ht="15.75" x14ac:dyDescent="0.25">
      <c r="A45" s="28" t="s">
        <v>55</v>
      </c>
      <c r="B45" s="30" t="s">
        <v>56</v>
      </c>
      <c r="C45" s="16">
        <v>42108</v>
      </c>
      <c r="D45" s="17" t="s">
        <v>33</v>
      </c>
      <c r="E45" s="27"/>
      <c r="F45" s="19">
        <v>346626</v>
      </c>
      <c r="G45" s="20">
        <f t="shared" si="0"/>
        <v>69325.2</v>
      </c>
      <c r="H45" s="21"/>
      <c r="I45" s="22"/>
    </row>
    <row r="46" spans="1:9" ht="15.75" x14ac:dyDescent="0.25">
      <c r="A46" s="28" t="s">
        <v>57</v>
      </c>
      <c r="B46" s="30" t="s">
        <v>58</v>
      </c>
      <c r="C46" s="16">
        <v>42108</v>
      </c>
      <c r="D46" s="17" t="s">
        <v>33</v>
      </c>
      <c r="E46" s="27"/>
      <c r="F46" s="19">
        <v>437455</v>
      </c>
      <c r="G46" s="20">
        <f t="shared" si="0"/>
        <v>87491</v>
      </c>
      <c r="H46" s="21"/>
      <c r="I46" s="22"/>
    </row>
    <row r="47" spans="1:9" ht="15.75" x14ac:dyDescent="0.25">
      <c r="A47" s="28" t="s">
        <v>59</v>
      </c>
      <c r="B47" s="30" t="s">
        <v>60</v>
      </c>
      <c r="C47" s="16">
        <v>42108</v>
      </c>
      <c r="D47" s="17" t="s">
        <v>33</v>
      </c>
      <c r="E47" s="27"/>
      <c r="F47" s="19">
        <v>151733</v>
      </c>
      <c r="G47" s="20">
        <f t="shared" si="0"/>
        <v>30346.600000000002</v>
      </c>
      <c r="H47" s="21"/>
      <c r="I47" s="22"/>
    </row>
    <row r="48" spans="1:9" ht="15.75" x14ac:dyDescent="0.25">
      <c r="A48" s="28" t="s">
        <v>61</v>
      </c>
      <c r="B48" s="30" t="s">
        <v>62</v>
      </c>
      <c r="C48" s="16">
        <v>42108</v>
      </c>
      <c r="D48" s="17" t="s">
        <v>33</v>
      </c>
      <c r="E48" s="27"/>
      <c r="F48" s="19">
        <v>190756</v>
      </c>
      <c r="G48" s="20">
        <f t="shared" si="0"/>
        <v>38151.200000000004</v>
      </c>
      <c r="H48" s="21"/>
      <c r="I48" s="22"/>
    </row>
    <row r="49" spans="1:9" ht="15.75" x14ac:dyDescent="0.25">
      <c r="A49" s="28" t="s">
        <v>63</v>
      </c>
      <c r="B49" s="30" t="s">
        <v>64</v>
      </c>
      <c r="C49" s="16">
        <v>42108</v>
      </c>
      <c r="D49" s="17" t="s">
        <v>33</v>
      </c>
      <c r="E49" s="27"/>
      <c r="F49" s="19">
        <v>256236</v>
      </c>
      <c r="G49" s="20">
        <f t="shared" si="0"/>
        <v>51247.200000000004</v>
      </c>
      <c r="H49" s="21"/>
      <c r="I49" s="22"/>
    </row>
    <row r="50" spans="1:9" ht="15.75" x14ac:dyDescent="0.25">
      <c r="A50" s="28" t="s">
        <v>65</v>
      </c>
      <c r="B50" s="30" t="s">
        <v>66</v>
      </c>
      <c r="C50" s="16">
        <v>42108</v>
      </c>
      <c r="D50" s="17" t="s">
        <v>33</v>
      </c>
      <c r="E50" s="27"/>
      <c r="F50" s="19">
        <v>116272</v>
      </c>
      <c r="G50" s="20">
        <f t="shared" si="0"/>
        <v>23254.400000000001</v>
      </c>
      <c r="H50" s="21"/>
      <c r="I50" s="22"/>
    </row>
    <row r="51" spans="1:9" ht="15.75" x14ac:dyDescent="0.25">
      <c r="A51" s="28" t="s">
        <v>67</v>
      </c>
      <c r="B51" s="30" t="s">
        <v>68</v>
      </c>
      <c r="C51" s="16">
        <v>42108</v>
      </c>
      <c r="D51" s="17" t="s">
        <v>33</v>
      </c>
      <c r="E51" s="27"/>
      <c r="F51" s="19">
        <v>143456</v>
      </c>
      <c r="G51" s="20">
        <f t="shared" si="0"/>
        <v>28691.200000000001</v>
      </c>
      <c r="H51" s="21"/>
      <c r="I51" s="22"/>
    </row>
    <row r="52" spans="1:9" ht="15.75" x14ac:dyDescent="0.25">
      <c r="A52" s="28" t="s">
        <v>69</v>
      </c>
      <c r="B52" s="30" t="s">
        <v>70</v>
      </c>
      <c r="C52" s="16">
        <v>42108</v>
      </c>
      <c r="D52" s="17" t="s">
        <v>33</v>
      </c>
      <c r="E52" s="27"/>
      <c r="F52" s="19">
        <v>190137</v>
      </c>
      <c r="G52" s="20">
        <f t="shared" si="0"/>
        <v>38027.4</v>
      </c>
      <c r="H52" s="21"/>
      <c r="I52" s="22"/>
    </row>
    <row r="53" spans="1:9" ht="15.75" x14ac:dyDescent="0.25">
      <c r="A53" s="31"/>
      <c r="B53" s="29" t="s">
        <v>71</v>
      </c>
      <c r="C53" s="16">
        <v>42108</v>
      </c>
      <c r="D53" s="17" t="s">
        <v>33</v>
      </c>
      <c r="E53" s="27"/>
      <c r="F53" s="19">
        <v>1191388</v>
      </c>
      <c r="G53" s="20">
        <f t="shared" si="0"/>
        <v>238277.6</v>
      </c>
      <c r="H53" s="21"/>
      <c r="I53" s="22"/>
    </row>
    <row r="54" spans="1:9" ht="15.75" x14ac:dyDescent="0.25">
      <c r="A54" s="31"/>
      <c r="B54" s="30" t="s">
        <v>72</v>
      </c>
      <c r="C54" s="16">
        <v>42108</v>
      </c>
      <c r="D54" s="17" t="s">
        <v>33</v>
      </c>
      <c r="E54" s="27"/>
      <c r="F54" s="19">
        <v>14786</v>
      </c>
      <c r="G54" s="20">
        <f t="shared" si="0"/>
        <v>2957.2000000000003</v>
      </c>
      <c r="H54" s="21"/>
      <c r="I54" s="22"/>
    </row>
    <row r="55" spans="1:9" ht="15.75" x14ac:dyDescent="0.25">
      <c r="A55" s="31"/>
      <c r="B55" s="30" t="s">
        <v>73</v>
      </c>
      <c r="C55" s="16">
        <v>41974</v>
      </c>
      <c r="D55" s="17" t="s">
        <v>33</v>
      </c>
      <c r="E55" s="27"/>
      <c r="F55" s="19">
        <v>196980</v>
      </c>
      <c r="G55" s="20">
        <f t="shared" si="0"/>
        <v>39396</v>
      </c>
      <c r="H55" s="21"/>
      <c r="I55" s="22"/>
    </row>
    <row r="56" spans="1:9" ht="15.75" x14ac:dyDescent="0.25">
      <c r="A56" s="31"/>
      <c r="B56" s="30" t="s">
        <v>74</v>
      </c>
      <c r="C56" s="16">
        <v>41974</v>
      </c>
      <c r="D56" s="17" t="s">
        <v>33</v>
      </c>
      <c r="E56" s="27"/>
      <c r="F56" s="19">
        <v>330000</v>
      </c>
      <c r="G56" s="20">
        <f t="shared" si="0"/>
        <v>66000</v>
      </c>
      <c r="H56" s="21"/>
      <c r="I56" s="22"/>
    </row>
    <row r="57" spans="1:9" ht="15.75" x14ac:dyDescent="0.25">
      <c r="A57" s="31"/>
      <c r="B57" s="30" t="s">
        <v>75</v>
      </c>
      <c r="C57" s="16">
        <v>41974</v>
      </c>
      <c r="D57" s="17" t="s">
        <v>33</v>
      </c>
      <c r="E57" s="27"/>
      <c r="F57" s="19">
        <v>8997600</v>
      </c>
      <c r="G57" s="20">
        <f t="shared" si="0"/>
        <v>1799520</v>
      </c>
      <c r="H57" s="21"/>
      <c r="I57" s="22"/>
    </row>
    <row r="58" spans="1:9" ht="15.75" x14ac:dyDescent="0.25">
      <c r="A58" s="31"/>
      <c r="B58" s="30" t="s">
        <v>76</v>
      </c>
      <c r="C58" s="16">
        <v>41974</v>
      </c>
      <c r="D58" s="17" t="s">
        <v>33</v>
      </c>
      <c r="E58" s="27"/>
      <c r="F58" s="19">
        <v>6819400</v>
      </c>
      <c r="G58" s="20">
        <f t="shared" si="0"/>
        <v>1363880</v>
      </c>
      <c r="H58" s="21"/>
      <c r="I58" s="22"/>
    </row>
    <row r="59" spans="1:9" ht="15.75" x14ac:dyDescent="0.25">
      <c r="A59" s="28"/>
      <c r="B59" s="33" t="s">
        <v>77</v>
      </c>
      <c r="C59" s="16">
        <v>41974</v>
      </c>
      <c r="D59" s="17" t="s">
        <v>78</v>
      </c>
      <c r="E59" s="27"/>
      <c r="F59" s="19">
        <v>117270</v>
      </c>
      <c r="G59" s="20">
        <f t="shared" si="0"/>
        <v>23454</v>
      </c>
      <c r="H59" s="21"/>
      <c r="I59" s="22"/>
    </row>
    <row r="60" spans="1:9" ht="15.75" x14ac:dyDescent="0.25">
      <c r="A60" s="28"/>
      <c r="B60" s="33" t="s">
        <v>79</v>
      </c>
      <c r="C60" s="16">
        <v>42108</v>
      </c>
      <c r="D60" s="17" t="s">
        <v>78</v>
      </c>
      <c r="E60" s="27"/>
      <c r="F60" s="19">
        <v>336685</v>
      </c>
      <c r="G60" s="20">
        <f t="shared" si="0"/>
        <v>67337</v>
      </c>
      <c r="H60" s="21"/>
      <c r="I60" s="22"/>
    </row>
    <row r="61" spans="1:9" ht="15.75" x14ac:dyDescent="0.25">
      <c r="A61" s="28"/>
      <c r="B61" s="33" t="s">
        <v>80</v>
      </c>
      <c r="C61" s="16">
        <v>42108</v>
      </c>
      <c r="D61" s="17" t="s">
        <v>78</v>
      </c>
      <c r="E61" s="27"/>
      <c r="F61" s="19">
        <v>344035</v>
      </c>
      <c r="G61" s="20">
        <f>F61*0.2</f>
        <v>68807</v>
      </c>
      <c r="H61" s="21"/>
      <c r="I61" s="22"/>
    </row>
    <row r="62" spans="1:9" ht="15.75" x14ac:dyDescent="0.25">
      <c r="A62" s="28"/>
      <c r="B62" s="33" t="s">
        <v>81</v>
      </c>
      <c r="C62" s="16">
        <v>42108</v>
      </c>
      <c r="D62" s="17" t="s">
        <v>78</v>
      </c>
      <c r="E62" s="27"/>
      <c r="F62" s="19">
        <v>331576</v>
      </c>
      <c r="G62" s="20">
        <f>F62*0.2</f>
        <v>66315.199999999997</v>
      </c>
      <c r="H62" s="21"/>
      <c r="I62" s="22"/>
    </row>
    <row r="63" spans="1:9" ht="15.75" x14ac:dyDescent="0.25">
      <c r="A63" s="31"/>
      <c r="B63" s="33" t="s">
        <v>82</v>
      </c>
      <c r="C63" s="16">
        <v>41974</v>
      </c>
      <c r="D63" s="17" t="s">
        <v>78</v>
      </c>
      <c r="E63" s="27"/>
      <c r="F63" s="19">
        <v>111510</v>
      </c>
      <c r="G63" s="20">
        <f t="shared" si="0"/>
        <v>22302</v>
      </c>
      <c r="H63" s="21"/>
      <c r="I63" s="22"/>
    </row>
    <row r="64" spans="1:9" ht="15.75" x14ac:dyDescent="0.25">
      <c r="A64" s="31"/>
      <c r="B64" s="32" t="s">
        <v>83</v>
      </c>
      <c r="C64" s="16">
        <v>41974</v>
      </c>
      <c r="D64" s="17" t="s">
        <v>78</v>
      </c>
      <c r="E64" s="27"/>
      <c r="F64" s="19">
        <v>37665</v>
      </c>
      <c r="G64" s="20">
        <f t="shared" si="0"/>
        <v>7533</v>
      </c>
      <c r="H64" s="21"/>
      <c r="I64" s="22"/>
    </row>
    <row r="65" spans="1:9" ht="15.75" x14ac:dyDescent="0.25">
      <c r="A65" s="28" t="s">
        <v>84</v>
      </c>
      <c r="B65" s="28" t="s">
        <v>85</v>
      </c>
      <c r="C65" s="16">
        <v>42108</v>
      </c>
      <c r="D65" s="17" t="s">
        <v>17</v>
      </c>
      <c r="E65" s="27"/>
      <c r="F65" s="19">
        <v>745589</v>
      </c>
      <c r="G65" s="20">
        <f t="shared" ref="G65:G69" si="1">F65*0.2</f>
        <v>149117.80000000002</v>
      </c>
      <c r="H65" s="21"/>
      <c r="I65" s="22"/>
    </row>
    <row r="66" spans="1:9" ht="15.75" x14ac:dyDescent="0.25">
      <c r="A66" s="28" t="s">
        <v>86</v>
      </c>
      <c r="B66" s="34" t="s">
        <v>87</v>
      </c>
      <c r="C66" s="16">
        <v>42108</v>
      </c>
      <c r="D66" s="17" t="s">
        <v>17</v>
      </c>
      <c r="E66" s="27"/>
      <c r="F66" s="19">
        <v>823410</v>
      </c>
      <c r="G66" s="20">
        <f t="shared" si="1"/>
        <v>164682</v>
      </c>
      <c r="H66" s="21"/>
      <c r="I66" s="22"/>
    </row>
    <row r="67" spans="1:9" ht="15.75" x14ac:dyDescent="0.25">
      <c r="A67" s="28" t="s">
        <v>88</v>
      </c>
      <c r="B67" s="26" t="s">
        <v>89</v>
      </c>
      <c r="C67" s="16">
        <v>42108</v>
      </c>
      <c r="D67" s="17" t="s">
        <v>17</v>
      </c>
      <c r="E67" s="27"/>
      <c r="F67" s="19">
        <v>845548</v>
      </c>
      <c r="G67" s="20">
        <f t="shared" si="1"/>
        <v>169109.6</v>
      </c>
      <c r="H67" s="21"/>
      <c r="I67" s="22"/>
    </row>
    <row r="68" spans="1:9" ht="15.75" x14ac:dyDescent="0.25">
      <c r="A68" s="28" t="s">
        <v>90</v>
      </c>
      <c r="B68" s="26" t="s">
        <v>91</v>
      </c>
      <c r="C68" s="16">
        <v>42108</v>
      </c>
      <c r="D68" s="17" t="s">
        <v>17</v>
      </c>
      <c r="E68" s="27"/>
      <c r="F68" s="19">
        <v>604020</v>
      </c>
      <c r="G68" s="20">
        <f t="shared" si="1"/>
        <v>120804</v>
      </c>
      <c r="H68" s="21"/>
      <c r="I68" s="22"/>
    </row>
    <row r="69" spans="1:9" ht="15.75" x14ac:dyDescent="0.25">
      <c r="A69" s="28" t="s">
        <v>92</v>
      </c>
      <c r="B69" s="26" t="s">
        <v>93</v>
      </c>
      <c r="C69" s="16">
        <v>42108</v>
      </c>
      <c r="D69" s="17" t="s">
        <v>17</v>
      </c>
      <c r="E69" s="27"/>
      <c r="F69" s="19">
        <v>570318</v>
      </c>
      <c r="G69" s="20">
        <f t="shared" si="1"/>
        <v>114063.6</v>
      </c>
      <c r="H69" s="21"/>
      <c r="I69" s="22"/>
    </row>
    <row r="70" spans="1:9" ht="15.75" x14ac:dyDescent="0.25">
      <c r="A70" s="28" t="s">
        <v>84</v>
      </c>
      <c r="B70" s="35" t="s">
        <v>94</v>
      </c>
      <c r="C70" s="16">
        <v>42108</v>
      </c>
      <c r="D70" s="17" t="s">
        <v>17</v>
      </c>
      <c r="E70" s="27"/>
      <c r="F70" s="19">
        <v>771334</v>
      </c>
      <c r="G70" s="20">
        <f t="shared" si="0"/>
        <v>154266.80000000002</v>
      </c>
      <c r="H70" s="21"/>
      <c r="I70" s="22"/>
    </row>
    <row r="71" spans="1:9" ht="15.75" x14ac:dyDescent="0.25">
      <c r="A71" s="28" t="s">
        <v>86</v>
      </c>
      <c r="B71" s="36" t="s">
        <v>95</v>
      </c>
      <c r="C71" s="16">
        <v>42108</v>
      </c>
      <c r="D71" s="17" t="s">
        <v>17</v>
      </c>
      <c r="E71" s="27"/>
      <c r="F71" s="19">
        <v>853920</v>
      </c>
      <c r="G71" s="20">
        <f t="shared" si="0"/>
        <v>170784</v>
      </c>
      <c r="H71" s="21"/>
      <c r="I71" s="22"/>
    </row>
    <row r="72" spans="1:9" ht="15.75" x14ac:dyDescent="0.25">
      <c r="A72" s="28" t="s">
        <v>88</v>
      </c>
      <c r="B72" s="35" t="s">
        <v>96</v>
      </c>
      <c r="C72" s="16">
        <v>42108</v>
      </c>
      <c r="D72" s="17" t="s">
        <v>17</v>
      </c>
      <c r="E72" s="27"/>
      <c r="F72" s="19">
        <v>877265</v>
      </c>
      <c r="G72" s="20">
        <f t="shared" si="0"/>
        <v>175453</v>
      </c>
      <c r="H72" s="21"/>
      <c r="I72" s="22"/>
    </row>
    <row r="73" spans="1:9" ht="15.75" x14ac:dyDescent="0.25">
      <c r="A73" s="28" t="s">
        <v>90</v>
      </c>
      <c r="B73" s="35" t="s">
        <v>97</v>
      </c>
      <c r="C73" s="16">
        <v>42108</v>
      </c>
      <c r="D73" s="17" t="s">
        <v>17</v>
      </c>
      <c r="E73" s="27"/>
      <c r="F73" s="19">
        <v>657223</v>
      </c>
      <c r="G73" s="20">
        <f t="shared" si="0"/>
        <v>131444.6</v>
      </c>
      <c r="H73" s="21"/>
      <c r="I73" s="22"/>
    </row>
    <row r="74" spans="1:9" ht="15.75" x14ac:dyDescent="0.25">
      <c r="A74" s="28" t="s">
        <v>92</v>
      </c>
      <c r="B74" s="35" t="s">
        <v>98</v>
      </c>
      <c r="C74" s="16">
        <v>42108</v>
      </c>
      <c r="D74" s="17" t="s">
        <v>17</v>
      </c>
      <c r="E74" s="27"/>
      <c r="F74" s="19">
        <v>612807</v>
      </c>
      <c r="G74" s="20">
        <f t="shared" si="0"/>
        <v>122561.40000000001</v>
      </c>
      <c r="H74" s="21"/>
      <c r="I74" s="22"/>
    </row>
    <row r="75" spans="1:9" ht="15.75" x14ac:dyDescent="0.25">
      <c r="A75" s="28" t="s">
        <v>92</v>
      </c>
      <c r="B75" s="26" t="s">
        <v>99</v>
      </c>
      <c r="C75" s="16">
        <v>42108</v>
      </c>
      <c r="D75" s="17" t="s">
        <v>17</v>
      </c>
      <c r="E75" s="27"/>
      <c r="F75" s="19">
        <v>574302</v>
      </c>
      <c r="G75" s="20">
        <f t="shared" si="0"/>
        <v>114860.40000000001</v>
      </c>
      <c r="H75" s="21"/>
      <c r="I75" s="22"/>
    </row>
    <row r="76" spans="1:9" ht="15.75" x14ac:dyDescent="0.25">
      <c r="A76" s="28" t="s">
        <v>90</v>
      </c>
      <c r="B76" s="26" t="s">
        <v>100</v>
      </c>
      <c r="C76" s="16">
        <v>42108</v>
      </c>
      <c r="D76" s="17" t="s">
        <v>17</v>
      </c>
      <c r="E76" s="27"/>
      <c r="F76" s="19">
        <v>636245</v>
      </c>
      <c r="G76" s="20">
        <f t="shared" si="0"/>
        <v>127249</v>
      </c>
      <c r="H76" s="21"/>
      <c r="I76" s="22"/>
    </row>
    <row r="77" spans="1:9" ht="15.75" x14ac:dyDescent="0.25">
      <c r="A77" s="28" t="s">
        <v>84</v>
      </c>
      <c r="B77" s="26" t="s">
        <v>101</v>
      </c>
      <c r="C77" s="16">
        <v>42108</v>
      </c>
      <c r="D77" s="17" t="s">
        <v>17</v>
      </c>
      <c r="E77" s="27"/>
      <c r="F77" s="19">
        <v>736949</v>
      </c>
      <c r="G77" s="20">
        <f t="shared" si="0"/>
        <v>147389.80000000002</v>
      </c>
      <c r="H77" s="21"/>
      <c r="I77" s="22"/>
    </row>
    <row r="78" spans="1:9" ht="15.75" x14ac:dyDescent="0.25">
      <c r="A78" s="28"/>
      <c r="B78" s="26" t="s">
        <v>102</v>
      </c>
      <c r="C78" s="16">
        <v>42108</v>
      </c>
      <c r="D78" s="17" t="s">
        <v>17</v>
      </c>
      <c r="E78" s="27"/>
      <c r="F78" s="19">
        <v>784745</v>
      </c>
      <c r="G78" s="20">
        <f t="shared" si="0"/>
        <v>156949</v>
      </c>
      <c r="H78" s="21"/>
      <c r="I78" s="22"/>
    </row>
    <row r="79" spans="1:9" ht="15.75" x14ac:dyDescent="0.25">
      <c r="A79" s="28" t="s">
        <v>92</v>
      </c>
      <c r="B79" s="35" t="s">
        <v>103</v>
      </c>
      <c r="C79" s="16">
        <v>42108</v>
      </c>
      <c r="D79" s="17" t="s">
        <v>17</v>
      </c>
      <c r="E79" s="27"/>
      <c r="F79" s="19">
        <v>593318</v>
      </c>
      <c r="G79" s="20">
        <f t="shared" si="0"/>
        <v>118663.6</v>
      </c>
      <c r="H79" s="21"/>
      <c r="I79" s="22"/>
    </row>
    <row r="80" spans="1:9" ht="15.75" x14ac:dyDescent="0.25">
      <c r="A80" s="28" t="s">
        <v>90</v>
      </c>
      <c r="B80" s="35" t="s">
        <v>104</v>
      </c>
      <c r="C80" s="16">
        <v>42108</v>
      </c>
      <c r="D80" s="17" t="s">
        <v>17</v>
      </c>
      <c r="E80" s="27"/>
      <c r="F80" s="19">
        <v>634928</v>
      </c>
      <c r="G80" s="20">
        <f t="shared" si="0"/>
        <v>126985.60000000001</v>
      </c>
      <c r="H80" s="21"/>
      <c r="I80" s="22"/>
    </row>
    <row r="81" spans="1:9" ht="15.75" x14ac:dyDescent="0.25">
      <c r="A81" s="28" t="s">
        <v>84</v>
      </c>
      <c r="B81" s="35" t="s">
        <v>105</v>
      </c>
      <c r="C81" s="16">
        <v>42108</v>
      </c>
      <c r="D81" s="17" t="s">
        <v>17</v>
      </c>
      <c r="E81" s="27"/>
      <c r="F81" s="19">
        <v>735546</v>
      </c>
      <c r="G81" s="20">
        <f t="shared" si="0"/>
        <v>147109.20000000001</v>
      </c>
      <c r="H81" s="21"/>
      <c r="I81" s="22"/>
    </row>
    <row r="82" spans="1:9" ht="15.75" x14ac:dyDescent="0.25">
      <c r="A82" s="28"/>
      <c r="B82" s="35" t="s">
        <v>106</v>
      </c>
      <c r="C82" s="16">
        <v>42108</v>
      </c>
      <c r="D82" s="17" t="s">
        <v>17</v>
      </c>
      <c r="E82" s="27"/>
      <c r="F82" s="19">
        <v>784215</v>
      </c>
      <c r="G82" s="20">
        <f t="shared" ref="G82:G113" si="2">F82*0.2</f>
        <v>156843</v>
      </c>
      <c r="H82" s="21"/>
      <c r="I82" s="22"/>
    </row>
    <row r="83" spans="1:9" ht="15.75" x14ac:dyDescent="0.25">
      <c r="A83" s="28" t="s">
        <v>107</v>
      </c>
      <c r="B83" s="26" t="s">
        <v>108</v>
      </c>
      <c r="C83" s="16">
        <v>42108</v>
      </c>
      <c r="D83" s="17" t="s">
        <v>17</v>
      </c>
      <c r="E83" s="27"/>
      <c r="F83" s="19">
        <v>708775</v>
      </c>
      <c r="G83" s="20">
        <f t="shared" ref="G83:G87" si="3">F83*0.2</f>
        <v>141755</v>
      </c>
      <c r="H83" s="21"/>
      <c r="I83" s="22"/>
    </row>
    <row r="84" spans="1:9" ht="15.75" x14ac:dyDescent="0.25">
      <c r="A84" s="28" t="s">
        <v>109</v>
      </c>
      <c r="B84" s="26" t="s">
        <v>110</v>
      </c>
      <c r="C84" s="16">
        <v>42108</v>
      </c>
      <c r="D84" s="17" t="s">
        <v>17</v>
      </c>
      <c r="E84" s="27"/>
      <c r="F84" s="19">
        <v>832042</v>
      </c>
      <c r="G84" s="20">
        <f t="shared" si="3"/>
        <v>166408.40000000002</v>
      </c>
      <c r="H84" s="21"/>
      <c r="I84" s="22"/>
    </row>
    <row r="85" spans="1:9" ht="15.75" x14ac:dyDescent="0.25">
      <c r="A85" s="28" t="s">
        <v>111</v>
      </c>
      <c r="B85" s="26" t="s">
        <v>112</v>
      </c>
      <c r="C85" s="16">
        <v>42108</v>
      </c>
      <c r="D85" s="17" t="s">
        <v>17</v>
      </c>
      <c r="E85" s="27"/>
      <c r="F85" s="19">
        <v>800553</v>
      </c>
      <c r="G85" s="20">
        <f t="shared" si="3"/>
        <v>160110.6</v>
      </c>
      <c r="H85" s="21"/>
      <c r="I85" s="22"/>
    </row>
    <row r="86" spans="1:9" ht="15.75" x14ac:dyDescent="0.25">
      <c r="A86" s="28" t="s">
        <v>113</v>
      </c>
      <c r="B86" s="26" t="s">
        <v>114</v>
      </c>
      <c r="C86" s="16">
        <v>42108</v>
      </c>
      <c r="D86" s="17" t="s">
        <v>17</v>
      </c>
      <c r="E86" s="27"/>
      <c r="F86" s="19">
        <v>565870</v>
      </c>
      <c r="G86" s="20">
        <f t="shared" si="3"/>
        <v>113174</v>
      </c>
      <c r="H86" s="21"/>
      <c r="I86" s="22"/>
    </row>
    <row r="87" spans="1:9" ht="15.75" x14ac:dyDescent="0.25">
      <c r="A87" s="28" t="s">
        <v>115</v>
      </c>
      <c r="B87" s="26" t="s">
        <v>116</v>
      </c>
      <c r="C87" s="16">
        <v>42108</v>
      </c>
      <c r="D87" s="17" t="s">
        <v>17</v>
      </c>
      <c r="E87" s="27"/>
      <c r="F87" s="19">
        <v>547630</v>
      </c>
      <c r="G87" s="20">
        <f t="shared" si="3"/>
        <v>109526</v>
      </c>
      <c r="H87" s="21"/>
      <c r="I87" s="22"/>
    </row>
    <row r="88" spans="1:9" ht="15.75" x14ac:dyDescent="0.25">
      <c r="A88" s="28" t="s">
        <v>107</v>
      </c>
      <c r="B88" s="35" t="s">
        <v>117</v>
      </c>
      <c r="C88" s="16">
        <v>42108</v>
      </c>
      <c r="D88" s="17" t="s">
        <v>17</v>
      </c>
      <c r="E88" s="27"/>
      <c r="F88" s="19">
        <v>689200</v>
      </c>
      <c r="G88" s="20">
        <f t="shared" si="2"/>
        <v>137840</v>
      </c>
      <c r="H88" s="21"/>
      <c r="I88" s="22"/>
    </row>
    <row r="89" spans="1:9" ht="15.75" x14ac:dyDescent="0.25">
      <c r="A89" s="28" t="s">
        <v>109</v>
      </c>
      <c r="B89" s="35" t="s">
        <v>118</v>
      </c>
      <c r="C89" s="16">
        <v>42108</v>
      </c>
      <c r="D89" s="17" t="s">
        <v>17</v>
      </c>
      <c r="E89" s="27"/>
      <c r="F89" s="19">
        <v>814366</v>
      </c>
      <c r="G89" s="20">
        <f t="shared" si="2"/>
        <v>162873.20000000001</v>
      </c>
      <c r="H89" s="21"/>
      <c r="I89" s="22"/>
    </row>
    <row r="90" spans="1:9" ht="15.75" x14ac:dyDescent="0.25">
      <c r="A90" s="28" t="s">
        <v>111</v>
      </c>
      <c r="B90" s="35" t="s">
        <v>119</v>
      </c>
      <c r="C90" s="16">
        <v>42108</v>
      </c>
      <c r="D90" s="17" t="s">
        <v>17</v>
      </c>
      <c r="E90" s="27"/>
      <c r="F90" s="19">
        <v>811536</v>
      </c>
      <c r="G90" s="20">
        <f t="shared" si="2"/>
        <v>162307.20000000001</v>
      </c>
      <c r="H90" s="21"/>
      <c r="I90" s="22"/>
    </row>
    <row r="91" spans="1:9" ht="15.75" x14ac:dyDescent="0.25">
      <c r="A91" s="28" t="s">
        <v>113</v>
      </c>
      <c r="B91" s="35" t="s">
        <v>120</v>
      </c>
      <c r="C91" s="16">
        <v>42108</v>
      </c>
      <c r="D91" s="17" t="s">
        <v>17</v>
      </c>
      <c r="E91" s="27"/>
      <c r="F91" s="19">
        <v>562308</v>
      </c>
      <c r="G91" s="20">
        <f t="shared" si="2"/>
        <v>112461.6</v>
      </c>
      <c r="H91" s="21"/>
      <c r="I91" s="22"/>
    </row>
    <row r="92" spans="1:9" ht="15.75" x14ac:dyDescent="0.25">
      <c r="A92" s="28" t="s">
        <v>115</v>
      </c>
      <c r="B92" s="35" t="s">
        <v>121</v>
      </c>
      <c r="C92" s="16">
        <v>42108</v>
      </c>
      <c r="D92" s="17" t="s">
        <v>17</v>
      </c>
      <c r="E92" s="27"/>
      <c r="F92" s="19">
        <v>525865</v>
      </c>
      <c r="G92" s="20">
        <f t="shared" si="2"/>
        <v>105173</v>
      </c>
      <c r="H92" s="21"/>
      <c r="I92" s="22"/>
    </row>
    <row r="93" spans="1:9" ht="15.75" x14ac:dyDescent="0.25">
      <c r="A93" s="28" t="s">
        <v>113</v>
      </c>
      <c r="B93" s="26" t="s">
        <v>122</v>
      </c>
      <c r="C93" s="16">
        <v>42108</v>
      </c>
      <c r="D93" s="17" t="s">
        <v>17</v>
      </c>
      <c r="E93" s="27"/>
      <c r="F93" s="19">
        <v>587263</v>
      </c>
      <c r="G93" s="20">
        <f t="shared" si="2"/>
        <v>117452.6</v>
      </c>
      <c r="H93" s="21"/>
      <c r="I93" s="22"/>
    </row>
    <row r="94" spans="1:9" ht="15.75" x14ac:dyDescent="0.25">
      <c r="A94" s="28" t="s">
        <v>115</v>
      </c>
      <c r="B94" s="26" t="s">
        <v>123</v>
      </c>
      <c r="C94" s="16">
        <v>42108</v>
      </c>
      <c r="D94" s="17" t="s">
        <v>17</v>
      </c>
      <c r="E94" s="27"/>
      <c r="F94" s="19">
        <v>521071</v>
      </c>
      <c r="G94" s="20">
        <f t="shared" si="2"/>
        <v>104214.20000000001</v>
      </c>
      <c r="H94" s="21"/>
      <c r="I94" s="22"/>
    </row>
    <row r="95" spans="1:9" ht="15.75" x14ac:dyDescent="0.25">
      <c r="A95" s="28" t="s">
        <v>113</v>
      </c>
      <c r="B95" s="35" t="s">
        <v>124</v>
      </c>
      <c r="C95" s="16">
        <v>42108</v>
      </c>
      <c r="D95" s="17" t="s">
        <v>17</v>
      </c>
      <c r="E95" s="27"/>
      <c r="F95" s="19">
        <v>607972</v>
      </c>
      <c r="G95" s="20">
        <f t="shared" si="2"/>
        <v>121594.40000000001</v>
      </c>
      <c r="H95" s="21"/>
      <c r="I95" s="22"/>
    </row>
    <row r="96" spans="1:9" ht="15.75" x14ac:dyDescent="0.25">
      <c r="A96" s="28" t="s">
        <v>115</v>
      </c>
      <c r="B96" s="35" t="s">
        <v>125</v>
      </c>
      <c r="C96" s="16">
        <v>42108</v>
      </c>
      <c r="D96" s="17" t="s">
        <v>17</v>
      </c>
      <c r="E96" s="27"/>
      <c r="F96" s="19">
        <v>533804</v>
      </c>
      <c r="G96" s="20">
        <f t="shared" si="2"/>
        <v>106760.8</v>
      </c>
      <c r="H96" s="21"/>
      <c r="I96" s="22"/>
    </row>
    <row r="97" spans="1:9" ht="15.75" x14ac:dyDescent="0.25">
      <c r="A97" s="28" t="s">
        <v>126</v>
      </c>
      <c r="B97" s="30" t="s">
        <v>127</v>
      </c>
      <c r="C97" s="16">
        <v>42108</v>
      </c>
      <c r="D97" s="17" t="s">
        <v>17</v>
      </c>
      <c r="E97" s="27"/>
      <c r="F97" s="19">
        <v>463491</v>
      </c>
      <c r="G97" s="20">
        <f t="shared" si="2"/>
        <v>92698.200000000012</v>
      </c>
      <c r="H97" s="21"/>
      <c r="I97" s="22"/>
    </row>
    <row r="98" spans="1:9" ht="15.75" x14ac:dyDescent="0.25">
      <c r="A98" s="28" t="s">
        <v>128</v>
      </c>
      <c r="B98" s="30" t="s">
        <v>129</v>
      </c>
      <c r="C98" s="16">
        <v>42108</v>
      </c>
      <c r="D98" s="17" t="s">
        <v>17</v>
      </c>
      <c r="E98" s="27"/>
      <c r="F98" s="19">
        <v>595087</v>
      </c>
      <c r="G98" s="20">
        <f t="shared" si="2"/>
        <v>119017.40000000001</v>
      </c>
      <c r="H98" s="21"/>
      <c r="I98" s="22"/>
    </row>
    <row r="99" spans="1:9" ht="15.75" x14ac:dyDescent="0.25">
      <c r="A99" s="28" t="s">
        <v>130</v>
      </c>
      <c r="B99" s="30" t="s">
        <v>131</v>
      </c>
      <c r="C99" s="16">
        <v>42108</v>
      </c>
      <c r="D99" s="17" t="s">
        <v>17</v>
      </c>
      <c r="E99" s="27"/>
      <c r="F99" s="19">
        <v>694107</v>
      </c>
      <c r="G99" s="20">
        <f t="shared" si="2"/>
        <v>138821.4</v>
      </c>
      <c r="H99" s="21"/>
      <c r="I99" s="22"/>
    </row>
    <row r="100" spans="1:9" ht="15.75" x14ac:dyDescent="0.25">
      <c r="A100" s="28"/>
      <c r="B100" s="26" t="s">
        <v>132</v>
      </c>
      <c r="C100" s="16">
        <v>42108</v>
      </c>
      <c r="D100" s="17" t="s">
        <v>17</v>
      </c>
      <c r="E100" s="27"/>
      <c r="F100" s="19">
        <v>487729</v>
      </c>
      <c r="G100" s="20">
        <f t="shared" si="2"/>
        <v>97545.8</v>
      </c>
      <c r="H100" s="21"/>
      <c r="I100" s="22"/>
    </row>
    <row r="101" spans="1:9" ht="15.75" x14ac:dyDescent="0.25">
      <c r="A101" s="28"/>
      <c r="B101" s="26" t="s">
        <v>133</v>
      </c>
      <c r="C101" s="16">
        <v>42108</v>
      </c>
      <c r="D101" s="17" t="s">
        <v>17</v>
      </c>
      <c r="E101" s="27"/>
      <c r="F101" s="19">
        <v>613830</v>
      </c>
      <c r="G101" s="20">
        <f t="shared" si="2"/>
        <v>122766</v>
      </c>
      <c r="H101" s="21"/>
      <c r="I101" s="22"/>
    </row>
    <row r="102" spans="1:9" ht="15.75" x14ac:dyDescent="0.25">
      <c r="A102" s="28"/>
      <c r="B102" s="26" t="s">
        <v>134</v>
      </c>
      <c r="C102" s="16">
        <v>42108</v>
      </c>
      <c r="D102" s="17" t="s">
        <v>17</v>
      </c>
      <c r="E102" s="27"/>
      <c r="F102" s="19">
        <v>724974</v>
      </c>
      <c r="G102" s="20">
        <f t="shared" si="2"/>
        <v>144994.80000000002</v>
      </c>
      <c r="H102" s="21"/>
      <c r="I102" s="22"/>
    </row>
    <row r="103" spans="1:9" ht="15.75" x14ac:dyDescent="0.25">
      <c r="A103" s="28" t="s">
        <v>126</v>
      </c>
      <c r="B103" s="30" t="s">
        <v>135</v>
      </c>
      <c r="C103" s="16">
        <v>42108</v>
      </c>
      <c r="D103" s="17" t="s">
        <v>17</v>
      </c>
      <c r="E103" s="27"/>
      <c r="F103" s="19">
        <v>495484</v>
      </c>
      <c r="G103" s="20">
        <f t="shared" si="2"/>
        <v>99096.8</v>
      </c>
      <c r="H103" s="21"/>
      <c r="I103" s="22"/>
    </row>
    <row r="104" spans="1:9" ht="15.75" x14ac:dyDescent="0.25">
      <c r="A104" s="28" t="s">
        <v>128</v>
      </c>
      <c r="B104" s="30" t="s">
        <v>136</v>
      </c>
      <c r="C104" s="16">
        <v>42108</v>
      </c>
      <c r="D104" s="17" t="s">
        <v>17</v>
      </c>
      <c r="E104" s="27"/>
      <c r="F104" s="19">
        <v>618711</v>
      </c>
      <c r="G104" s="20">
        <f t="shared" si="2"/>
        <v>123742.20000000001</v>
      </c>
      <c r="H104" s="21"/>
      <c r="I104" s="22"/>
    </row>
    <row r="105" spans="1:9" ht="15.75" x14ac:dyDescent="0.25">
      <c r="A105" s="28" t="s">
        <v>130</v>
      </c>
      <c r="B105" s="30" t="s">
        <v>137</v>
      </c>
      <c r="C105" s="16">
        <v>42108</v>
      </c>
      <c r="D105" s="17" t="s">
        <v>17</v>
      </c>
      <c r="E105" s="27"/>
      <c r="F105" s="19">
        <v>672467</v>
      </c>
      <c r="G105" s="20">
        <f t="shared" si="2"/>
        <v>134493.4</v>
      </c>
      <c r="H105" s="21"/>
      <c r="I105" s="22"/>
    </row>
    <row r="106" spans="1:9" ht="15.75" x14ac:dyDescent="0.25">
      <c r="A106" s="28" t="s">
        <v>138</v>
      </c>
      <c r="B106" s="30" t="s">
        <v>139</v>
      </c>
      <c r="C106" s="16">
        <v>42108</v>
      </c>
      <c r="D106" s="17" t="s">
        <v>17</v>
      </c>
      <c r="E106" s="27"/>
      <c r="F106" s="19">
        <v>341405</v>
      </c>
      <c r="G106" s="20">
        <f t="shared" si="2"/>
        <v>68281</v>
      </c>
      <c r="H106" s="21"/>
      <c r="I106" s="22"/>
    </row>
    <row r="107" spans="1:9" ht="15.75" x14ac:dyDescent="0.25">
      <c r="A107" s="28" t="s">
        <v>140</v>
      </c>
      <c r="B107" s="30" t="s">
        <v>141</v>
      </c>
      <c r="C107" s="16">
        <v>42108</v>
      </c>
      <c r="D107" s="17" t="s">
        <v>17</v>
      </c>
      <c r="E107" s="27"/>
      <c r="F107" s="19">
        <v>422433</v>
      </c>
      <c r="G107" s="20">
        <f t="shared" si="2"/>
        <v>84486.6</v>
      </c>
      <c r="H107" s="21"/>
      <c r="I107" s="22"/>
    </row>
    <row r="108" spans="1:9" ht="15.75" x14ac:dyDescent="0.25">
      <c r="A108" s="28"/>
      <c r="B108" s="26" t="s">
        <v>142</v>
      </c>
      <c r="C108" s="16">
        <v>42108</v>
      </c>
      <c r="D108" s="17" t="s">
        <v>17</v>
      </c>
      <c r="E108" s="27"/>
      <c r="F108" s="19">
        <v>533410</v>
      </c>
      <c r="G108" s="20">
        <f t="shared" si="2"/>
        <v>106682</v>
      </c>
      <c r="H108" s="21"/>
      <c r="I108" s="22"/>
    </row>
    <row r="109" spans="1:9" ht="15.75" x14ac:dyDescent="0.25">
      <c r="A109" s="28"/>
      <c r="B109" s="26" t="s">
        <v>143</v>
      </c>
      <c r="C109" s="16">
        <v>42108</v>
      </c>
      <c r="D109" s="17" t="s">
        <v>17</v>
      </c>
      <c r="E109" s="27"/>
      <c r="F109" s="19">
        <v>653379</v>
      </c>
      <c r="G109" s="20">
        <f t="shared" si="2"/>
        <v>130675.8</v>
      </c>
      <c r="H109" s="21"/>
      <c r="I109" s="22"/>
    </row>
    <row r="110" spans="1:9" ht="15.75" x14ac:dyDescent="0.25">
      <c r="A110" s="28"/>
      <c r="B110" s="26" t="s">
        <v>144</v>
      </c>
      <c r="C110" s="16">
        <v>42108</v>
      </c>
      <c r="D110" s="17" t="s">
        <v>17</v>
      </c>
      <c r="E110" s="27"/>
      <c r="F110" s="19">
        <v>710188</v>
      </c>
      <c r="G110" s="20">
        <f t="shared" si="2"/>
        <v>142037.6</v>
      </c>
      <c r="H110" s="21"/>
      <c r="I110" s="22"/>
    </row>
    <row r="111" spans="1:9" ht="15.75" x14ac:dyDescent="0.25">
      <c r="A111" s="28"/>
      <c r="B111" s="26" t="s">
        <v>145</v>
      </c>
      <c r="C111" s="16">
        <v>42108</v>
      </c>
      <c r="D111" s="17" t="s">
        <v>17</v>
      </c>
      <c r="E111" s="27"/>
      <c r="F111" s="19">
        <v>360085</v>
      </c>
      <c r="G111" s="20">
        <f t="shared" si="2"/>
        <v>72017</v>
      </c>
      <c r="H111" s="21"/>
      <c r="I111" s="22"/>
    </row>
    <row r="112" spans="1:9" ht="15.75" x14ac:dyDescent="0.25">
      <c r="A112" s="28"/>
      <c r="B112" s="26" t="s">
        <v>146</v>
      </c>
      <c r="C112" s="16">
        <v>42108</v>
      </c>
      <c r="D112" s="17" t="s">
        <v>17</v>
      </c>
      <c r="E112" s="27"/>
      <c r="F112" s="19">
        <v>449602</v>
      </c>
      <c r="G112" s="20">
        <f t="shared" si="2"/>
        <v>89920.400000000009</v>
      </c>
      <c r="H112" s="21"/>
      <c r="I112" s="22"/>
    </row>
    <row r="113" spans="1:8" ht="15.75" x14ac:dyDescent="0.25">
      <c r="A113" s="28"/>
      <c r="B113" s="30" t="s">
        <v>147</v>
      </c>
      <c r="C113" s="16">
        <v>42108</v>
      </c>
      <c r="D113" s="17" t="s">
        <v>78</v>
      </c>
      <c r="E113" s="45"/>
      <c r="F113" s="19">
        <v>3907900</v>
      </c>
      <c r="G113" s="45">
        <f t="shared" si="2"/>
        <v>781580</v>
      </c>
      <c r="H113" s="39"/>
    </row>
    <row r="114" spans="1:8" ht="15.75" x14ac:dyDescent="0.25">
      <c r="B114" s="37"/>
      <c r="C114" s="38">
        <v>41821</v>
      </c>
      <c r="D114" s="37"/>
    </row>
    <row r="116" spans="1:8" x14ac:dyDescent="0.25">
      <c r="C116" s="40"/>
    </row>
    <row r="117" spans="1:8" ht="15.75" x14ac:dyDescent="0.25">
      <c r="C117" s="41"/>
    </row>
    <row r="118" spans="1:8" ht="15.75" x14ac:dyDescent="0.25">
      <c r="C118" s="41"/>
      <c r="D118" s="42"/>
      <c r="E118" s="43"/>
    </row>
    <row r="119" spans="1:8" ht="15.75" x14ac:dyDescent="0.25">
      <c r="C119" s="41"/>
      <c r="E119" s="44"/>
    </row>
    <row r="120" spans="1:8" x14ac:dyDescent="0.25">
      <c r="C120" s="40"/>
    </row>
  </sheetData>
  <mergeCells count="6">
    <mergeCell ref="A1:G1"/>
    <mergeCell ref="A2:G2"/>
    <mergeCell ref="A3:G3"/>
    <mergeCell ref="A4:G4"/>
    <mergeCell ref="H3:J3"/>
    <mergeCell ref="H2:J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0"/>
  <sheetViews>
    <sheetView topLeftCell="A85" zoomScale="80" zoomScaleNormal="80" workbookViewId="0">
      <selection activeCell="C9" sqref="C9"/>
    </sheetView>
  </sheetViews>
  <sheetFormatPr defaultRowHeight="15" x14ac:dyDescent="0.25"/>
  <cols>
    <col min="1" max="1" width="14.140625" customWidth="1"/>
    <col min="2" max="2" width="91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 x14ac:dyDescent="0.25">
      <c r="A1" s="67" t="s">
        <v>0</v>
      </c>
      <c r="B1" s="67"/>
      <c r="C1" s="67"/>
      <c r="D1" s="67"/>
      <c r="E1" s="67"/>
      <c r="F1" s="67"/>
      <c r="G1" s="67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 x14ac:dyDescent="0.25">
      <c r="A2" s="67" t="s">
        <v>1</v>
      </c>
      <c r="B2" s="67"/>
      <c r="C2" s="67"/>
      <c r="D2" s="67"/>
      <c r="E2" s="67"/>
      <c r="F2" s="67"/>
      <c r="G2" s="67"/>
      <c r="H2" s="70" t="s">
        <v>151</v>
      </c>
      <c r="I2" s="70"/>
      <c r="J2" s="70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 x14ac:dyDescent="0.25">
      <c r="A3" s="67" t="s">
        <v>2</v>
      </c>
      <c r="B3" s="67"/>
      <c r="C3" s="67"/>
      <c r="D3" s="67"/>
      <c r="E3" s="67"/>
      <c r="F3" s="67"/>
      <c r="G3" s="67"/>
      <c r="H3" s="69" t="s">
        <v>150</v>
      </c>
      <c r="I3" s="69"/>
      <c r="J3" s="69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 x14ac:dyDescent="0.25">
      <c r="A4" s="68" t="s">
        <v>154</v>
      </c>
      <c r="B4" s="68"/>
      <c r="C4" s="68"/>
      <c r="D4" s="68"/>
      <c r="E4" s="68"/>
      <c r="F4" s="68"/>
      <c r="G4" s="6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 x14ac:dyDescent="0.2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8.75" x14ac:dyDescent="0.3">
      <c r="A6" s="5" t="s">
        <v>3</v>
      </c>
      <c r="B6" s="5"/>
      <c r="C6" s="48" t="s">
        <v>153</v>
      </c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 x14ac:dyDescent="0.2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 x14ac:dyDescent="0.2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 x14ac:dyDescent="0.2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 x14ac:dyDescent="0.2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 x14ac:dyDescent="0.2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 x14ac:dyDescent="0.2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 x14ac:dyDescent="0.25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 x14ac:dyDescent="0.2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15.75" x14ac:dyDescent="0.25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69" customHeight="1" x14ac:dyDescent="0.25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 x14ac:dyDescent="0.2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 x14ac:dyDescent="0.25">
      <c r="A18" s="14" t="s">
        <v>15</v>
      </c>
      <c r="B18" s="15" t="s">
        <v>16</v>
      </c>
      <c r="C18" s="16">
        <v>42237</v>
      </c>
      <c r="D18" s="17" t="s">
        <v>17</v>
      </c>
      <c r="E18" s="18"/>
      <c r="F18" s="19">
        <v>10360</v>
      </c>
      <c r="G18" s="20">
        <f t="shared" ref="G18:G81" si="0">F18*0.2</f>
        <v>2072</v>
      </c>
      <c r="H18" s="21"/>
      <c r="I18" s="22"/>
    </row>
    <row r="19" spans="1:9" ht="15.75" x14ac:dyDescent="0.25">
      <c r="A19" s="23"/>
      <c r="B19" s="15" t="s">
        <v>18</v>
      </c>
      <c r="C19" s="16">
        <v>42237</v>
      </c>
      <c r="D19" s="17" t="s">
        <v>17</v>
      </c>
      <c r="E19" s="18"/>
      <c r="F19" s="24">
        <f>F18</f>
        <v>10360</v>
      </c>
      <c r="G19" s="20">
        <f t="shared" si="0"/>
        <v>2072</v>
      </c>
      <c r="H19" s="21"/>
      <c r="I19" s="22"/>
    </row>
    <row r="20" spans="1:9" ht="15.75" x14ac:dyDescent="0.25">
      <c r="A20" s="14" t="s">
        <v>15</v>
      </c>
      <c r="B20" s="25" t="s">
        <v>19</v>
      </c>
      <c r="C20" s="16">
        <v>41974</v>
      </c>
      <c r="D20" s="17" t="s">
        <v>17</v>
      </c>
      <c r="E20" s="18"/>
      <c r="F20" s="24">
        <v>10087</v>
      </c>
      <c r="G20" s="20">
        <f t="shared" si="0"/>
        <v>2017.4</v>
      </c>
      <c r="H20" s="21"/>
      <c r="I20" s="22"/>
    </row>
    <row r="21" spans="1:9" ht="15.75" x14ac:dyDescent="0.25">
      <c r="A21" s="23"/>
      <c r="B21" s="25" t="s">
        <v>20</v>
      </c>
      <c r="C21" s="16">
        <v>41974</v>
      </c>
      <c r="D21" s="17" t="s">
        <v>17</v>
      </c>
      <c r="E21" s="18"/>
      <c r="F21" s="24">
        <f>F20</f>
        <v>10087</v>
      </c>
      <c r="G21" s="20">
        <f t="shared" si="0"/>
        <v>2017.4</v>
      </c>
      <c r="H21" s="21"/>
      <c r="I21" s="22"/>
    </row>
    <row r="22" spans="1:9" ht="15.75" x14ac:dyDescent="0.25">
      <c r="A22" s="14" t="s">
        <v>21</v>
      </c>
      <c r="B22" s="25" t="s">
        <v>22</v>
      </c>
      <c r="C22" s="16">
        <v>41974</v>
      </c>
      <c r="D22" s="17" t="s">
        <v>17</v>
      </c>
      <c r="E22" s="18"/>
      <c r="F22" s="19">
        <v>20325</v>
      </c>
      <c r="G22" s="20">
        <f t="shared" si="0"/>
        <v>4065</v>
      </c>
      <c r="H22" s="21"/>
      <c r="I22" s="22"/>
    </row>
    <row r="23" spans="1:9" ht="15.75" x14ac:dyDescent="0.25">
      <c r="A23" s="14" t="s">
        <v>23</v>
      </c>
      <c r="B23" s="26" t="s">
        <v>24</v>
      </c>
      <c r="C23" s="16">
        <v>42237</v>
      </c>
      <c r="D23" s="17" t="s">
        <v>17</v>
      </c>
      <c r="E23" s="27"/>
      <c r="F23" s="19">
        <v>32410</v>
      </c>
      <c r="G23" s="20">
        <f t="shared" si="0"/>
        <v>6482</v>
      </c>
      <c r="H23" s="21"/>
      <c r="I23" s="22"/>
    </row>
    <row r="24" spans="1:9" ht="15.75" x14ac:dyDescent="0.25">
      <c r="A24" s="14" t="s">
        <v>23</v>
      </c>
      <c r="B24" s="26" t="s">
        <v>25</v>
      </c>
      <c r="C24" s="16">
        <v>42108</v>
      </c>
      <c r="D24" s="17" t="s">
        <v>17</v>
      </c>
      <c r="E24" s="18"/>
      <c r="F24" s="19">
        <v>25483</v>
      </c>
      <c r="G24" s="20">
        <f t="shared" si="0"/>
        <v>5096.6000000000004</v>
      </c>
      <c r="H24" s="21"/>
      <c r="I24" s="22"/>
    </row>
    <row r="25" spans="1:9" ht="15.75" x14ac:dyDescent="0.25">
      <c r="A25" s="14" t="s">
        <v>26</v>
      </c>
      <c r="B25" s="26" t="s">
        <v>27</v>
      </c>
      <c r="C25" s="16">
        <v>42237</v>
      </c>
      <c r="D25" s="17" t="s">
        <v>17</v>
      </c>
      <c r="E25" s="27"/>
      <c r="F25" s="19">
        <v>32970</v>
      </c>
      <c r="G25" s="20">
        <f t="shared" si="0"/>
        <v>6594</v>
      </c>
      <c r="H25" s="21"/>
      <c r="I25" s="22"/>
    </row>
    <row r="26" spans="1:9" ht="15.75" x14ac:dyDescent="0.25">
      <c r="A26" s="14"/>
      <c r="B26" s="26" t="s">
        <v>28</v>
      </c>
      <c r="C26" s="16">
        <v>42237</v>
      </c>
      <c r="D26" s="17" t="s">
        <v>17</v>
      </c>
      <c r="E26" s="27"/>
      <c r="F26" s="19">
        <v>40160</v>
      </c>
      <c r="G26" s="20">
        <f t="shared" si="0"/>
        <v>8032</v>
      </c>
      <c r="H26" s="21"/>
      <c r="I26" s="22"/>
    </row>
    <row r="27" spans="1:9" ht="15.75" x14ac:dyDescent="0.25">
      <c r="A27" s="23"/>
      <c r="B27" s="26" t="s">
        <v>29</v>
      </c>
      <c r="C27" s="16">
        <v>42237</v>
      </c>
      <c r="D27" s="17" t="s">
        <v>17</v>
      </c>
      <c r="E27" s="27"/>
      <c r="F27" s="24">
        <f>F26</f>
        <v>40160</v>
      </c>
      <c r="G27" s="20">
        <f t="shared" si="0"/>
        <v>8032</v>
      </c>
      <c r="H27" s="21"/>
      <c r="I27" s="22"/>
    </row>
    <row r="28" spans="1:9" ht="15.75" x14ac:dyDescent="0.25">
      <c r="A28" s="14"/>
      <c r="B28" s="26" t="s">
        <v>30</v>
      </c>
      <c r="C28" s="16">
        <v>42237</v>
      </c>
      <c r="D28" s="17" t="s">
        <v>17</v>
      </c>
      <c r="E28" s="27"/>
      <c r="F28" s="19">
        <v>60940</v>
      </c>
      <c r="G28" s="20">
        <f t="shared" si="0"/>
        <v>12188</v>
      </c>
      <c r="H28" s="21"/>
      <c r="I28" s="22"/>
    </row>
    <row r="29" spans="1:9" ht="15.75" x14ac:dyDescent="0.25">
      <c r="A29" s="14"/>
      <c r="B29" s="26" t="s">
        <v>31</v>
      </c>
      <c r="C29" s="16">
        <v>42237</v>
      </c>
      <c r="D29" s="17" t="s">
        <v>17</v>
      </c>
      <c r="E29" s="27"/>
      <c r="F29" s="19">
        <v>62960</v>
      </c>
      <c r="G29" s="20">
        <f t="shared" si="0"/>
        <v>12592</v>
      </c>
      <c r="H29" s="21"/>
      <c r="I29" s="22"/>
    </row>
    <row r="30" spans="1:9" ht="15.75" x14ac:dyDescent="0.25">
      <c r="A30" s="28"/>
      <c r="B30" s="29" t="s">
        <v>32</v>
      </c>
      <c r="C30" s="16">
        <v>42237</v>
      </c>
      <c r="D30" s="17" t="s">
        <v>33</v>
      </c>
      <c r="E30" s="27"/>
      <c r="F30" s="19">
        <v>38171</v>
      </c>
      <c r="G30" s="20">
        <f t="shared" si="0"/>
        <v>7634.2000000000007</v>
      </c>
      <c r="H30" s="21"/>
      <c r="I30" s="22"/>
    </row>
    <row r="31" spans="1:9" ht="15.75" x14ac:dyDescent="0.25">
      <c r="A31" s="28"/>
      <c r="B31" s="30" t="s">
        <v>34</v>
      </c>
      <c r="C31" s="16">
        <v>42237</v>
      </c>
      <c r="D31" s="17" t="s">
        <v>33</v>
      </c>
      <c r="E31" s="27"/>
      <c r="F31" s="19">
        <v>961218</v>
      </c>
      <c r="G31" s="20">
        <f t="shared" si="0"/>
        <v>192243.6</v>
      </c>
      <c r="H31" s="21"/>
      <c r="I31" s="22"/>
    </row>
    <row r="32" spans="1:9" ht="15.75" x14ac:dyDescent="0.25">
      <c r="A32" s="28"/>
      <c r="B32" s="30" t="s">
        <v>35</v>
      </c>
      <c r="C32" s="16">
        <v>42237</v>
      </c>
      <c r="D32" s="17" t="s">
        <v>33</v>
      </c>
      <c r="E32" s="27"/>
      <c r="F32" s="19">
        <v>896586</v>
      </c>
      <c r="G32" s="20">
        <f t="shared" si="0"/>
        <v>179317.2</v>
      </c>
      <c r="H32" s="21"/>
      <c r="I32" s="22"/>
    </row>
    <row r="33" spans="1:9" ht="15.75" x14ac:dyDescent="0.25">
      <c r="A33" s="31"/>
      <c r="B33" s="29" t="s">
        <v>36</v>
      </c>
      <c r="C33" s="16">
        <v>42237</v>
      </c>
      <c r="D33" s="17" t="s">
        <v>33</v>
      </c>
      <c r="E33" s="27"/>
      <c r="F33" s="19">
        <v>118318</v>
      </c>
      <c r="G33" s="20">
        <f t="shared" si="0"/>
        <v>23663.600000000002</v>
      </c>
      <c r="H33" s="21"/>
      <c r="I33" s="22"/>
    </row>
    <row r="34" spans="1:9" ht="15.75" x14ac:dyDescent="0.25">
      <c r="A34" s="31"/>
      <c r="B34" s="29" t="s">
        <v>37</v>
      </c>
      <c r="C34" s="16">
        <v>42237</v>
      </c>
      <c r="D34" s="17" t="s">
        <v>33</v>
      </c>
      <c r="E34" s="27"/>
      <c r="F34" s="19">
        <v>7989441</v>
      </c>
      <c r="G34" s="20">
        <f t="shared" si="0"/>
        <v>1597888.2000000002</v>
      </c>
      <c r="H34" s="21"/>
      <c r="I34" s="22"/>
    </row>
    <row r="35" spans="1:9" ht="15.75" x14ac:dyDescent="0.25">
      <c r="A35" s="32"/>
      <c r="B35" s="30" t="s">
        <v>38</v>
      </c>
      <c r="C35" s="16">
        <v>42237</v>
      </c>
      <c r="D35" s="17" t="s">
        <v>33</v>
      </c>
      <c r="E35" s="27"/>
      <c r="F35" s="19">
        <v>2616727</v>
      </c>
      <c r="G35" s="20">
        <f t="shared" si="0"/>
        <v>523345.4</v>
      </c>
      <c r="H35" s="21"/>
      <c r="I35" s="22"/>
    </row>
    <row r="36" spans="1:9" ht="15.75" x14ac:dyDescent="0.25">
      <c r="A36" s="32" t="s">
        <v>39</v>
      </c>
      <c r="B36" s="26" t="s">
        <v>40</v>
      </c>
      <c r="C36" s="16">
        <v>42237</v>
      </c>
      <c r="D36" s="17" t="s">
        <v>148</v>
      </c>
      <c r="E36" s="27"/>
      <c r="F36" s="19">
        <v>396343</v>
      </c>
      <c r="G36" s="20">
        <f t="shared" si="0"/>
        <v>79268.600000000006</v>
      </c>
      <c r="H36" s="21"/>
      <c r="I36" s="22"/>
    </row>
    <row r="37" spans="1:9" ht="15.75" x14ac:dyDescent="0.25">
      <c r="A37" s="28"/>
      <c r="B37" s="26" t="s">
        <v>41</v>
      </c>
      <c r="C37" s="16">
        <v>42237</v>
      </c>
      <c r="D37" s="17" t="s">
        <v>33</v>
      </c>
      <c r="E37" s="27"/>
      <c r="F37" s="19">
        <v>450509</v>
      </c>
      <c r="G37" s="20">
        <f t="shared" si="0"/>
        <v>90101.8</v>
      </c>
      <c r="H37" s="21"/>
      <c r="I37" s="22"/>
    </row>
    <row r="38" spans="1:9" ht="15.75" x14ac:dyDescent="0.25">
      <c r="A38" s="32" t="s">
        <v>42</v>
      </c>
      <c r="B38" s="26" t="s">
        <v>43</v>
      </c>
      <c r="C38" s="16">
        <v>42237</v>
      </c>
      <c r="D38" s="17" t="s">
        <v>33</v>
      </c>
      <c r="E38" s="27"/>
      <c r="F38" s="19">
        <v>619015</v>
      </c>
      <c r="G38" s="20">
        <f t="shared" si="0"/>
        <v>123803</v>
      </c>
      <c r="H38" s="21"/>
      <c r="I38" s="22"/>
    </row>
    <row r="39" spans="1:9" ht="15.75" x14ac:dyDescent="0.25">
      <c r="A39" s="32" t="s">
        <v>44</v>
      </c>
      <c r="B39" s="29" t="s">
        <v>45</v>
      </c>
      <c r="C39" s="16">
        <v>42237</v>
      </c>
      <c r="D39" s="17" t="s">
        <v>33</v>
      </c>
      <c r="E39" s="27"/>
      <c r="F39" s="19">
        <v>166655</v>
      </c>
      <c r="G39" s="20">
        <f t="shared" si="0"/>
        <v>33331</v>
      </c>
      <c r="H39" s="21"/>
      <c r="I39" s="22"/>
    </row>
    <row r="40" spans="1:9" ht="15.75" x14ac:dyDescent="0.25">
      <c r="A40" s="32" t="s">
        <v>46</v>
      </c>
      <c r="B40" s="29" t="s">
        <v>47</v>
      </c>
      <c r="C40" s="16">
        <v>42237</v>
      </c>
      <c r="D40" s="17" t="s">
        <v>33</v>
      </c>
      <c r="E40" s="27"/>
      <c r="F40" s="19">
        <v>475905</v>
      </c>
      <c r="G40" s="20">
        <f t="shared" si="0"/>
        <v>95181</v>
      </c>
      <c r="H40" s="21"/>
      <c r="I40" s="22"/>
    </row>
    <row r="41" spans="1:9" ht="15.75" x14ac:dyDescent="0.25">
      <c r="A41" s="32" t="s">
        <v>48</v>
      </c>
      <c r="B41" s="29" t="s">
        <v>49</v>
      </c>
      <c r="C41" s="16">
        <v>42237</v>
      </c>
      <c r="D41" s="17" t="s">
        <v>33</v>
      </c>
      <c r="E41" s="27"/>
      <c r="F41" s="19">
        <v>241121</v>
      </c>
      <c r="G41" s="20">
        <f t="shared" si="0"/>
        <v>48224.200000000004</v>
      </c>
      <c r="H41" s="21"/>
      <c r="I41" s="22"/>
    </row>
    <row r="42" spans="1:9" ht="15.75" x14ac:dyDescent="0.25">
      <c r="A42" s="32" t="s">
        <v>50</v>
      </c>
      <c r="B42" s="29" t="s">
        <v>51</v>
      </c>
      <c r="C42" s="16">
        <v>42237</v>
      </c>
      <c r="D42" s="17" t="s">
        <v>33</v>
      </c>
      <c r="E42" s="27"/>
      <c r="F42" s="19">
        <v>546219</v>
      </c>
      <c r="G42" s="20">
        <f t="shared" si="0"/>
        <v>109243.8</v>
      </c>
      <c r="H42" s="21"/>
      <c r="I42" s="22"/>
    </row>
    <row r="43" spans="1:9" ht="15.75" x14ac:dyDescent="0.25">
      <c r="A43" s="31"/>
      <c r="B43" s="30" t="s">
        <v>52</v>
      </c>
      <c r="C43" s="16">
        <v>42237</v>
      </c>
      <c r="D43" s="17" t="s">
        <v>17</v>
      </c>
      <c r="E43" s="27"/>
      <c r="F43" s="19">
        <v>683594</v>
      </c>
      <c r="G43" s="20">
        <f t="shared" si="0"/>
        <v>136718.80000000002</v>
      </c>
      <c r="H43" s="21"/>
      <c r="I43" s="22"/>
    </row>
    <row r="44" spans="1:9" ht="15.75" x14ac:dyDescent="0.25">
      <c r="A44" s="28" t="s">
        <v>53</v>
      </c>
      <c r="B44" s="30" t="s">
        <v>54</v>
      </c>
      <c r="C44" s="16">
        <v>42237</v>
      </c>
      <c r="D44" s="17" t="s">
        <v>33</v>
      </c>
      <c r="E44" s="27"/>
      <c r="F44" s="19">
        <v>273453</v>
      </c>
      <c r="G44" s="20">
        <f t="shared" si="0"/>
        <v>54690.600000000006</v>
      </c>
      <c r="H44" s="21"/>
      <c r="I44" s="22"/>
    </row>
    <row r="45" spans="1:9" ht="15.75" x14ac:dyDescent="0.25">
      <c r="A45" s="28" t="s">
        <v>55</v>
      </c>
      <c r="B45" s="30" t="s">
        <v>56</v>
      </c>
      <c r="C45" s="16">
        <v>42237</v>
      </c>
      <c r="D45" s="17" t="s">
        <v>33</v>
      </c>
      <c r="E45" s="27"/>
      <c r="F45" s="19">
        <v>355568</v>
      </c>
      <c r="G45" s="20">
        <f t="shared" si="0"/>
        <v>71113.600000000006</v>
      </c>
      <c r="H45" s="21"/>
      <c r="I45" s="22"/>
    </row>
    <row r="46" spans="1:9" ht="15.75" x14ac:dyDescent="0.25">
      <c r="A46" s="28" t="s">
        <v>57</v>
      </c>
      <c r="B46" s="30" t="s">
        <v>58</v>
      </c>
      <c r="C46" s="16">
        <v>42237</v>
      </c>
      <c r="D46" s="17" t="s">
        <v>33</v>
      </c>
      <c r="E46" s="27"/>
      <c r="F46" s="19">
        <v>448740</v>
      </c>
      <c r="G46" s="20">
        <f t="shared" si="0"/>
        <v>89748</v>
      </c>
      <c r="H46" s="21"/>
      <c r="I46" s="22"/>
    </row>
    <row r="47" spans="1:9" ht="15.75" x14ac:dyDescent="0.25">
      <c r="A47" s="28" t="s">
        <v>59</v>
      </c>
      <c r="B47" s="30" t="s">
        <v>60</v>
      </c>
      <c r="C47" s="16">
        <v>42237</v>
      </c>
      <c r="D47" s="17" t="s">
        <v>33</v>
      </c>
      <c r="E47" s="27"/>
      <c r="F47" s="19">
        <v>155433</v>
      </c>
      <c r="G47" s="20">
        <f t="shared" si="0"/>
        <v>31086.600000000002</v>
      </c>
      <c r="H47" s="21"/>
      <c r="I47" s="22"/>
    </row>
    <row r="48" spans="1:9" ht="15.75" x14ac:dyDescent="0.25">
      <c r="A48" s="28" t="s">
        <v>61</v>
      </c>
      <c r="B48" s="30" t="s">
        <v>62</v>
      </c>
      <c r="C48" s="16">
        <v>42237</v>
      </c>
      <c r="D48" s="17" t="s">
        <v>33</v>
      </c>
      <c r="E48" s="27"/>
      <c r="F48" s="19">
        <v>195467</v>
      </c>
      <c r="G48" s="20">
        <f t="shared" si="0"/>
        <v>39093.4</v>
      </c>
      <c r="H48" s="21"/>
      <c r="I48" s="22"/>
    </row>
    <row r="49" spans="1:9" ht="15.75" x14ac:dyDescent="0.25">
      <c r="A49" s="28" t="s">
        <v>63</v>
      </c>
      <c r="B49" s="30" t="s">
        <v>64</v>
      </c>
      <c r="C49" s="16">
        <v>42237</v>
      </c>
      <c r="D49" s="17" t="s">
        <v>33</v>
      </c>
      <c r="E49" s="27"/>
      <c r="F49" s="19">
        <v>262613</v>
      </c>
      <c r="G49" s="20">
        <f t="shared" si="0"/>
        <v>52522.600000000006</v>
      </c>
      <c r="H49" s="21"/>
      <c r="I49" s="22"/>
    </row>
    <row r="50" spans="1:9" ht="15.75" x14ac:dyDescent="0.25">
      <c r="A50" s="28" t="s">
        <v>65</v>
      </c>
      <c r="B50" s="30" t="s">
        <v>66</v>
      </c>
      <c r="C50" s="16">
        <v>42237</v>
      </c>
      <c r="D50" s="17" t="s">
        <v>33</v>
      </c>
      <c r="E50" s="27"/>
      <c r="F50" s="19">
        <v>119061</v>
      </c>
      <c r="G50" s="20">
        <f t="shared" si="0"/>
        <v>23812.2</v>
      </c>
      <c r="H50" s="21"/>
      <c r="I50" s="22"/>
    </row>
    <row r="51" spans="1:9" ht="15.75" x14ac:dyDescent="0.25">
      <c r="A51" s="28" t="s">
        <v>67</v>
      </c>
      <c r="B51" s="30" t="s">
        <v>68</v>
      </c>
      <c r="C51" s="16">
        <v>42237</v>
      </c>
      <c r="D51" s="17" t="s">
        <v>33</v>
      </c>
      <c r="E51" s="27"/>
      <c r="F51" s="19">
        <v>146954</v>
      </c>
      <c r="G51" s="20">
        <f t="shared" si="0"/>
        <v>29390.800000000003</v>
      </c>
      <c r="H51" s="21"/>
      <c r="I51" s="22"/>
    </row>
    <row r="52" spans="1:9" ht="15.75" x14ac:dyDescent="0.25">
      <c r="A52" s="28" t="s">
        <v>69</v>
      </c>
      <c r="B52" s="30" t="s">
        <v>70</v>
      </c>
      <c r="C52" s="16">
        <v>42237</v>
      </c>
      <c r="D52" s="17" t="s">
        <v>33</v>
      </c>
      <c r="E52" s="27"/>
      <c r="F52" s="19">
        <v>194821</v>
      </c>
      <c r="G52" s="20">
        <f t="shared" si="0"/>
        <v>38964.200000000004</v>
      </c>
      <c r="H52" s="21"/>
      <c r="I52" s="22"/>
    </row>
    <row r="53" spans="1:9" ht="15.75" x14ac:dyDescent="0.25">
      <c r="A53" s="31"/>
      <c r="B53" s="29" t="s">
        <v>71</v>
      </c>
      <c r="C53" s="16">
        <v>42237</v>
      </c>
      <c r="D53" s="17" t="s">
        <v>33</v>
      </c>
      <c r="E53" s="27"/>
      <c r="F53" s="19">
        <v>1204506</v>
      </c>
      <c r="G53" s="20">
        <f t="shared" si="0"/>
        <v>240901.2</v>
      </c>
      <c r="H53" s="21"/>
      <c r="I53" s="22"/>
    </row>
    <row r="54" spans="1:9" ht="15.75" x14ac:dyDescent="0.25">
      <c r="A54" s="31"/>
      <c r="B54" s="30" t="s">
        <v>72</v>
      </c>
      <c r="C54" s="16">
        <v>42237</v>
      </c>
      <c r="D54" s="17" t="s">
        <v>33</v>
      </c>
      <c r="E54" s="27"/>
      <c r="F54" s="19">
        <v>15091</v>
      </c>
      <c r="G54" s="20">
        <f t="shared" si="0"/>
        <v>3018.2000000000003</v>
      </c>
      <c r="H54" s="21"/>
      <c r="I54" s="22"/>
    </row>
    <row r="55" spans="1:9" ht="15.75" x14ac:dyDescent="0.25">
      <c r="A55" s="31"/>
      <c r="B55" s="30" t="s">
        <v>73</v>
      </c>
      <c r="C55" s="16">
        <v>41974</v>
      </c>
      <c r="D55" s="17" t="s">
        <v>33</v>
      </c>
      <c r="E55" s="27"/>
      <c r="F55" s="19">
        <v>196980</v>
      </c>
      <c r="G55" s="20">
        <f t="shared" si="0"/>
        <v>39396</v>
      </c>
      <c r="H55" s="21"/>
      <c r="I55" s="22"/>
    </row>
    <row r="56" spans="1:9" ht="15.75" x14ac:dyDescent="0.25">
      <c r="A56" s="31"/>
      <c r="B56" s="30" t="s">
        <v>74</v>
      </c>
      <c r="C56" s="16">
        <v>41974</v>
      </c>
      <c r="D56" s="17" t="s">
        <v>33</v>
      </c>
      <c r="E56" s="27"/>
      <c r="F56" s="19">
        <v>330000</v>
      </c>
      <c r="G56" s="20">
        <f t="shared" si="0"/>
        <v>66000</v>
      </c>
      <c r="H56" s="21"/>
      <c r="I56" s="22"/>
    </row>
    <row r="57" spans="1:9" ht="15.75" x14ac:dyDescent="0.25">
      <c r="A57" s="31"/>
      <c r="B57" s="30" t="s">
        <v>75</v>
      </c>
      <c r="C57" s="16">
        <v>41974</v>
      </c>
      <c r="D57" s="17" t="s">
        <v>33</v>
      </c>
      <c r="E57" s="27"/>
      <c r="F57" s="19">
        <v>8997600</v>
      </c>
      <c r="G57" s="20">
        <f t="shared" si="0"/>
        <v>1799520</v>
      </c>
      <c r="H57" s="21"/>
      <c r="I57" s="22"/>
    </row>
    <row r="58" spans="1:9" ht="15.75" x14ac:dyDescent="0.25">
      <c r="A58" s="31"/>
      <c r="B58" s="30" t="s">
        <v>76</v>
      </c>
      <c r="C58" s="16">
        <v>41974</v>
      </c>
      <c r="D58" s="17" t="s">
        <v>33</v>
      </c>
      <c r="E58" s="27"/>
      <c r="F58" s="19">
        <v>6819400</v>
      </c>
      <c r="G58" s="20">
        <f t="shared" si="0"/>
        <v>1363880</v>
      </c>
      <c r="H58" s="21"/>
      <c r="I58" s="22"/>
    </row>
    <row r="59" spans="1:9" ht="15.75" x14ac:dyDescent="0.25">
      <c r="A59" s="28"/>
      <c r="B59" s="33" t="s">
        <v>77</v>
      </c>
      <c r="C59" s="16">
        <v>41974</v>
      </c>
      <c r="D59" s="17" t="s">
        <v>78</v>
      </c>
      <c r="E59" s="27"/>
      <c r="F59" s="19">
        <v>117270</v>
      </c>
      <c r="G59" s="20">
        <f t="shared" si="0"/>
        <v>23454</v>
      </c>
      <c r="H59" s="21"/>
      <c r="I59" s="22"/>
    </row>
    <row r="60" spans="1:9" ht="15.75" x14ac:dyDescent="0.25">
      <c r="A60" s="28"/>
      <c r="B60" s="33" t="s">
        <v>79</v>
      </c>
      <c r="C60" s="16">
        <v>42237</v>
      </c>
      <c r="D60" s="17" t="s">
        <v>78</v>
      </c>
      <c r="E60" s="27"/>
      <c r="F60" s="19">
        <v>338100</v>
      </c>
      <c r="G60" s="20">
        <f t="shared" si="0"/>
        <v>67620</v>
      </c>
      <c r="H60" s="21"/>
      <c r="I60" s="22"/>
    </row>
    <row r="61" spans="1:9" ht="15.75" x14ac:dyDescent="0.25">
      <c r="A61" s="28"/>
      <c r="B61" s="33" t="s">
        <v>80</v>
      </c>
      <c r="C61" s="16">
        <v>42237</v>
      </c>
      <c r="D61" s="17" t="s">
        <v>78</v>
      </c>
      <c r="E61" s="27"/>
      <c r="F61" s="19">
        <v>345500</v>
      </c>
      <c r="G61" s="20">
        <f>F61*0.2</f>
        <v>69100</v>
      </c>
      <c r="H61" s="21"/>
      <c r="I61" s="22"/>
    </row>
    <row r="62" spans="1:9" ht="15.75" x14ac:dyDescent="0.25">
      <c r="A62" s="28"/>
      <c r="B62" s="33" t="s">
        <v>81</v>
      </c>
      <c r="C62" s="16">
        <v>42237</v>
      </c>
      <c r="D62" s="17" t="s">
        <v>78</v>
      </c>
      <c r="E62" s="27"/>
      <c r="F62" s="19">
        <v>333000</v>
      </c>
      <c r="G62" s="20">
        <f>F62*0.2</f>
        <v>66600</v>
      </c>
      <c r="H62" s="21"/>
      <c r="I62" s="22"/>
    </row>
    <row r="63" spans="1:9" ht="15.75" x14ac:dyDescent="0.25">
      <c r="A63" s="31"/>
      <c r="B63" s="33" t="s">
        <v>82</v>
      </c>
      <c r="C63" s="16">
        <v>41974</v>
      </c>
      <c r="D63" s="17" t="s">
        <v>78</v>
      </c>
      <c r="E63" s="27"/>
      <c r="F63" s="19">
        <v>111510</v>
      </c>
      <c r="G63" s="20">
        <f t="shared" si="0"/>
        <v>22302</v>
      </c>
      <c r="H63" s="21"/>
      <c r="I63" s="22"/>
    </row>
    <row r="64" spans="1:9" ht="15.75" x14ac:dyDescent="0.25">
      <c r="A64" s="31"/>
      <c r="B64" s="32" t="s">
        <v>83</v>
      </c>
      <c r="C64" s="16">
        <v>41974</v>
      </c>
      <c r="D64" s="17" t="s">
        <v>78</v>
      </c>
      <c r="E64" s="27"/>
      <c r="F64" s="19">
        <v>37665</v>
      </c>
      <c r="G64" s="20">
        <f t="shared" si="0"/>
        <v>7533</v>
      </c>
      <c r="H64" s="21"/>
      <c r="I64" s="22"/>
    </row>
    <row r="65" spans="1:9" ht="15.75" x14ac:dyDescent="0.25">
      <c r="A65" s="28" t="s">
        <v>84</v>
      </c>
      <c r="B65" s="28" t="s">
        <v>85</v>
      </c>
      <c r="C65" s="16">
        <v>42237</v>
      </c>
      <c r="D65" s="17" t="s">
        <v>17</v>
      </c>
      <c r="E65" s="27"/>
      <c r="F65" s="19">
        <v>746172</v>
      </c>
      <c r="G65" s="20">
        <f t="shared" si="0"/>
        <v>149234.4</v>
      </c>
      <c r="H65" s="21"/>
      <c r="I65" s="22"/>
    </row>
    <row r="66" spans="1:9" ht="15.75" x14ac:dyDescent="0.25">
      <c r="A66" s="28" t="s">
        <v>86</v>
      </c>
      <c r="B66" s="34" t="s">
        <v>87</v>
      </c>
      <c r="C66" s="16">
        <v>42237</v>
      </c>
      <c r="D66" s="17" t="s">
        <v>17</v>
      </c>
      <c r="E66" s="27"/>
      <c r="F66" s="19">
        <v>824000</v>
      </c>
      <c r="G66" s="20">
        <f t="shared" si="0"/>
        <v>164800</v>
      </c>
      <c r="H66" s="21"/>
      <c r="I66" s="22"/>
    </row>
    <row r="67" spans="1:9" ht="15.75" x14ac:dyDescent="0.25">
      <c r="A67" s="28" t="s">
        <v>88</v>
      </c>
      <c r="B67" s="26" t="s">
        <v>89</v>
      </c>
      <c r="C67" s="16">
        <v>42237</v>
      </c>
      <c r="D67" s="17" t="s">
        <v>17</v>
      </c>
      <c r="E67" s="27"/>
      <c r="F67" s="19">
        <v>846140</v>
      </c>
      <c r="G67" s="20">
        <f t="shared" si="0"/>
        <v>169228</v>
      </c>
      <c r="H67" s="21"/>
      <c r="I67" s="22"/>
    </row>
    <row r="68" spans="1:9" ht="15.75" x14ac:dyDescent="0.25">
      <c r="A68" s="28" t="s">
        <v>90</v>
      </c>
      <c r="B68" s="26" t="s">
        <v>91</v>
      </c>
      <c r="C68" s="16">
        <v>42237</v>
      </c>
      <c r="D68" s="17" t="s">
        <v>17</v>
      </c>
      <c r="E68" s="27"/>
      <c r="F68" s="19">
        <v>604560</v>
      </c>
      <c r="G68" s="20">
        <f t="shared" si="0"/>
        <v>120912</v>
      </c>
      <c r="H68" s="21"/>
      <c r="I68" s="22"/>
    </row>
    <row r="69" spans="1:9" ht="15.75" x14ac:dyDescent="0.25">
      <c r="A69" s="28" t="s">
        <v>92</v>
      </c>
      <c r="B69" s="26" t="s">
        <v>93</v>
      </c>
      <c r="C69" s="16">
        <v>42237</v>
      </c>
      <c r="D69" s="17" t="s">
        <v>17</v>
      </c>
      <c r="E69" s="27"/>
      <c r="F69" s="19">
        <v>570858</v>
      </c>
      <c r="G69" s="20">
        <f t="shared" si="0"/>
        <v>114171.6</v>
      </c>
      <c r="H69" s="21"/>
      <c r="I69" s="22"/>
    </row>
    <row r="70" spans="1:9" ht="15.75" x14ac:dyDescent="0.25">
      <c r="A70" s="28" t="s">
        <v>84</v>
      </c>
      <c r="B70" s="35" t="s">
        <v>94</v>
      </c>
      <c r="C70" s="16">
        <v>42237</v>
      </c>
      <c r="D70" s="17" t="s">
        <v>17</v>
      </c>
      <c r="E70" s="27"/>
      <c r="F70" s="19">
        <v>771885</v>
      </c>
      <c r="G70" s="20">
        <f t="shared" si="0"/>
        <v>154377</v>
      </c>
      <c r="H70" s="21"/>
      <c r="I70" s="22"/>
    </row>
    <row r="71" spans="1:9" ht="15.75" x14ac:dyDescent="0.25">
      <c r="A71" s="28" t="s">
        <v>86</v>
      </c>
      <c r="B71" s="36" t="s">
        <v>95</v>
      </c>
      <c r="C71" s="16">
        <v>42237</v>
      </c>
      <c r="D71" s="17" t="s">
        <v>17</v>
      </c>
      <c r="E71" s="27"/>
      <c r="F71" s="19">
        <v>854482</v>
      </c>
      <c r="G71" s="20">
        <f t="shared" si="0"/>
        <v>170896.40000000002</v>
      </c>
      <c r="H71" s="21"/>
      <c r="I71" s="22"/>
    </row>
    <row r="72" spans="1:9" ht="15.75" x14ac:dyDescent="0.25">
      <c r="A72" s="28" t="s">
        <v>88</v>
      </c>
      <c r="B72" s="35" t="s">
        <v>96</v>
      </c>
      <c r="C72" s="16">
        <v>42237</v>
      </c>
      <c r="D72" s="17" t="s">
        <v>17</v>
      </c>
      <c r="E72" s="27"/>
      <c r="F72" s="19">
        <v>877814</v>
      </c>
      <c r="G72" s="20">
        <f t="shared" si="0"/>
        <v>175562.80000000002</v>
      </c>
      <c r="H72" s="21"/>
      <c r="I72" s="22"/>
    </row>
    <row r="73" spans="1:9" ht="15.75" x14ac:dyDescent="0.25">
      <c r="A73" s="28" t="s">
        <v>90</v>
      </c>
      <c r="B73" s="35" t="s">
        <v>97</v>
      </c>
      <c r="C73" s="16">
        <v>42237</v>
      </c>
      <c r="D73" s="17" t="s">
        <v>17</v>
      </c>
      <c r="E73" s="27"/>
      <c r="F73" s="19">
        <v>657765</v>
      </c>
      <c r="G73" s="20">
        <f t="shared" si="0"/>
        <v>131553</v>
      </c>
      <c r="H73" s="21"/>
      <c r="I73" s="22"/>
    </row>
    <row r="74" spans="1:9" ht="15.75" x14ac:dyDescent="0.25">
      <c r="A74" s="28" t="s">
        <v>92</v>
      </c>
      <c r="B74" s="35" t="s">
        <v>98</v>
      </c>
      <c r="C74" s="16">
        <v>42237</v>
      </c>
      <c r="D74" s="17" t="s">
        <v>17</v>
      </c>
      <c r="E74" s="27"/>
      <c r="F74" s="19">
        <v>613351</v>
      </c>
      <c r="G74" s="20">
        <f t="shared" si="0"/>
        <v>122670.20000000001</v>
      </c>
      <c r="H74" s="21"/>
      <c r="I74" s="22"/>
    </row>
    <row r="75" spans="1:9" ht="15.75" x14ac:dyDescent="0.25">
      <c r="A75" s="28" t="s">
        <v>92</v>
      </c>
      <c r="B75" s="26" t="s">
        <v>99</v>
      </c>
      <c r="C75" s="16">
        <v>42237</v>
      </c>
      <c r="D75" s="17" t="s">
        <v>17</v>
      </c>
      <c r="E75" s="27"/>
      <c r="F75" s="19">
        <v>574845</v>
      </c>
      <c r="G75" s="20">
        <f t="shared" si="0"/>
        <v>114969</v>
      </c>
      <c r="H75" s="21"/>
      <c r="I75" s="22"/>
    </row>
    <row r="76" spans="1:9" ht="15.75" x14ac:dyDescent="0.25">
      <c r="A76" s="28" t="s">
        <v>90</v>
      </c>
      <c r="B76" s="26" t="s">
        <v>100</v>
      </c>
      <c r="C76" s="16">
        <v>42237</v>
      </c>
      <c r="D76" s="17" t="s">
        <v>17</v>
      </c>
      <c r="E76" s="27"/>
      <c r="F76" s="19">
        <v>636794</v>
      </c>
      <c r="G76" s="20">
        <f t="shared" si="0"/>
        <v>127358.8</v>
      </c>
      <c r="H76" s="21"/>
      <c r="I76" s="22"/>
    </row>
    <row r="77" spans="1:9" ht="15.75" x14ac:dyDescent="0.25">
      <c r="A77" s="28" t="s">
        <v>84</v>
      </c>
      <c r="B77" s="26" t="s">
        <v>101</v>
      </c>
      <c r="C77" s="16">
        <v>42237</v>
      </c>
      <c r="D77" s="17" t="s">
        <v>17</v>
      </c>
      <c r="E77" s="27"/>
      <c r="F77" s="19">
        <v>737506</v>
      </c>
      <c r="G77" s="20">
        <f t="shared" si="0"/>
        <v>147501.20000000001</v>
      </c>
      <c r="H77" s="21"/>
      <c r="I77" s="22"/>
    </row>
    <row r="78" spans="1:9" ht="15.75" x14ac:dyDescent="0.25">
      <c r="A78" s="28"/>
      <c r="B78" s="26" t="s">
        <v>102</v>
      </c>
      <c r="C78" s="16">
        <v>42237</v>
      </c>
      <c r="D78" s="17" t="s">
        <v>17</v>
      </c>
      <c r="E78" s="27"/>
      <c r="F78" s="19">
        <v>785304</v>
      </c>
      <c r="G78" s="20">
        <f t="shared" si="0"/>
        <v>157060.80000000002</v>
      </c>
      <c r="H78" s="21"/>
      <c r="I78" s="22"/>
    </row>
    <row r="79" spans="1:9" ht="15.75" x14ac:dyDescent="0.25">
      <c r="A79" s="28" t="s">
        <v>92</v>
      </c>
      <c r="B79" s="35" t="s">
        <v>103</v>
      </c>
      <c r="C79" s="16">
        <v>42237</v>
      </c>
      <c r="D79" s="17" t="s">
        <v>17</v>
      </c>
      <c r="E79" s="27"/>
      <c r="F79" s="19">
        <v>593835</v>
      </c>
      <c r="G79" s="20">
        <f t="shared" si="0"/>
        <v>118767</v>
      </c>
      <c r="H79" s="21"/>
      <c r="I79" s="22"/>
    </row>
    <row r="80" spans="1:9" ht="15.75" x14ac:dyDescent="0.25">
      <c r="A80" s="28" t="s">
        <v>90</v>
      </c>
      <c r="B80" s="35" t="s">
        <v>104</v>
      </c>
      <c r="C80" s="16">
        <v>42237</v>
      </c>
      <c r="D80" s="17" t="s">
        <v>17</v>
      </c>
      <c r="E80" s="27"/>
      <c r="F80" s="19">
        <v>635424</v>
      </c>
      <c r="G80" s="20">
        <f t="shared" si="0"/>
        <v>127084.8</v>
      </c>
      <c r="H80" s="21"/>
      <c r="I80" s="22"/>
    </row>
    <row r="81" spans="1:9" ht="15.75" x14ac:dyDescent="0.25">
      <c r="A81" s="28" t="s">
        <v>84</v>
      </c>
      <c r="B81" s="35" t="s">
        <v>105</v>
      </c>
      <c r="C81" s="16">
        <v>42237</v>
      </c>
      <c r="D81" s="17" t="s">
        <v>17</v>
      </c>
      <c r="E81" s="27"/>
      <c r="F81" s="19">
        <v>736045</v>
      </c>
      <c r="G81" s="20">
        <f t="shared" si="0"/>
        <v>147209</v>
      </c>
      <c r="H81" s="21"/>
      <c r="I81" s="22"/>
    </row>
    <row r="82" spans="1:9" ht="15.75" x14ac:dyDescent="0.25">
      <c r="A82" s="28"/>
      <c r="B82" s="35" t="s">
        <v>106</v>
      </c>
      <c r="C82" s="16">
        <v>42237</v>
      </c>
      <c r="D82" s="17" t="s">
        <v>17</v>
      </c>
      <c r="E82" s="27"/>
      <c r="F82" s="19">
        <v>784710</v>
      </c>
      <c r="G82" s="20">
        <f t="shared" ref="G82:G113" si="1">F82*0.2</f>
        <v>156942</v>
      </c>
      <c r="H82" s="21"/>
      <c r="I82" s="22"/>
    </row>
    <row r="83" spans="1:9" ht="15.75" x14ac:dyDescent="0.25">
      <c r="A83" s="28" t="s">
        <v>107</v>
      </c>
      <c r="B83" s="26" t="s">
        <v>108</v>
      </c>
      <c r="C83" s="16">
        <v>42237</v>
      </c>
      <c r="D83" s="17" t="s">
        <v>17</v>
      </c>
      <c r="E83" s="27"/>
      <c r="F83" s="19">
        <v>709367</v>
      </c>
      <c r="G83" s="20">
        <f t="shared" si="1"/>
        <v>141873.4</v>
      </c>
      <c r="H83" s="21"/>
      <c r="I83" s="22"/>
    </row>
    <row r="84" spans="1:9" ht="15.75" x14ac:dyDescent="0.25">
      <c r="A84" s="28" t="s">
        <v>109</v>
      </c>
      <c r="B84" s="26" t="s">
        <v>110</v>
      </c>
      <c r="C84" s="16">
        <v>42237</v>
      </c>
      <c r="D84" s="17" t="s">
        <v>17</v>
      </c>
      <c r="E84" s="27"/>
      <c r="F84" s="19">
        <v>832653</v>
      </c>
      <c r="G84" s="20">
        <f t="shared" si="1"/>
        <v>166530.6</v>
      </c>
      <c r="H84" s="21"/>
      <c r="I84" s="22"/>
    </row>
    <row r="85" spans="1:9" ht="15.75" x14ac:dyDescent="0.25">
      <c r="A85" s="28" t="s">
        <v>111</v>
      </c>
      <c r="B85" s="26" t="s">
        <v>112</v>
      </c>
      <c r="C85" s="16">
        <v>42237</v>
      </c>
      <c r="D85" s="17" t="s">
        <v>17</v>
      </c>
      <c r="E85" s="27"/>
      <c r="F85" s="19">
        <v>801143</v>
      </c>
      <c r="G85" s="20">
        <f t="shared" si="1"/>
        <v>160228.6</v>
      </c>
      <c r="H85" s="21"/>
      <c r="I85" s="22"/>
    </row>
    <row r="86" spans="1:9" ht="15.75" x14ac:dyDescent="0.25">
      <c r="A86" s="28" t="s">
        <v>113</v>
      </c>
      <c r="B86" s="26" t="s">
        <v>114</v>
      </c>
      <c r="C86" s="16">
        <v>42237</v>
      </c>
      <c r="D86" s="17" t="s">
        <v>17</v>
      </c>
      <c r="E86" s="27"/>
      <c r="F86" s="19">
        <v>566411</v>
      </c>
      <c r="G86" s="20">
        <f t="shared" si="1"/>
        <v>113282.20000000001</v>
      </c>
      <c r="H86" s="21"/>
      <c r="I86" s="22"/>
    </row>
    <row r="87" spans="1:9" ht="15.75" x14ac:dyDescent="0.25">
      <c r="A87" s="28" t="s">
        <v>115</v>
      </c>
      <c r="B87" s="26" t="s">
        <v>116</v>
      </c>
      <c r="C87" s="16">
        <v>42237</v>
      </c>
      <c r="D87" s="17" t="s">
        <v>17</v>
      </c>
      <c r="E87" s="27"/>
      <c r="F87" s="19">
        <v>548186</v>
      </c>
      <c r="G87" s="20">
        <f t="shared" si="1"/>
        <v>109637.20000000001</v>
      </c>
      <c r="H87" s="21"/>
      <c r="I87" s="22"/>
    </row>
    <row r="88" spans="1:9" ht="15.75" x14ac:dyDescent="0.25">
      <c r="A88" s="28" t="s">
        <v>107</v>
      </c>
      <c r="B88" s="35" t="s">
        <v>117</v>
      </c>
      <c r="C88" s="16">
        <v>42237</v>
      </c>
      <c r="D88" s="17" t="s">
        <v>17</v>
      </c>
      <c r="E88" s="27"/>
      <c r="F88" s="19">
        <v>689711</v>
      </c>
      <c r="G88" s="20">
        <f t="shared" si="1"/>
        <v>137942.20000000001</v>
      </c>
      <c r="H88" s="21"/>
      <c r="I88" s="22"/>
    </row>
    <row r="89" spans="1:9" ht="15.75" x14ac:dyDescent="0.25">
      <c r="A89" s="28" t="s">
        <v>109</v>
      </c>
      <c r="B89" s="35" t="s">
        <v>118</v>
      </c>
      <c r="C89" s="16">
        <v>42237</v>
      </c>
      <c r="D89" s="17" t="s">
        <v>17</v>
      </c>
      <c r="E89" s="27"/>
      <c r="F89" s="19">
        <v>814914</v>
      </c>
      <c r="G89" s="20">
        <f t="shared" si="1"/>
        <v>162982.80000000002</v>
      </c>
      <c r="H89" s="21"/>
      <c r="I89" s="22"/>
    </row>
    <row r="90" spans="1:9" ht="15.75" x14ac:dyDescent="0.25">
      <c r="A90" s="28" t="s">
        <v>111</v>
      </c>
      <c r="B90" s="35" t="s">
        <v>119</v>
      </c>
      <c r="C90" s="16">
        <v>42237</v>
      </c>
      <c r="D90" s="17" t="s">
        <v>17</v>
      </c>
      <c r="E90" s="27"/>
      <c r="F90" s="19">
        <v>812059</v>
      </c>
      <c r="G90" s="20">
        <f t="shared" si="1"/>
        <v>162411.80000000002</v>
      </c>
      <c r="H90" s="21"/>
      <c r="I90" s="22"/>
    </row>
    <row r="91" spans="1:9" ht="15.75" x14ac:dyDescent="0.25">
      <c r="A91" s="28" t="s">
        <v>113</v>
      </c>
      <c r="B91" s="35" t="s">
        <v>120</v>
      </c>
      <c r="C91" s="16">
        <v>42237</v>
      </c>
      <c r="D91" s="17" t="s">
        <v>17</v>
      </c>
      <c r="E91" s="27"/>
      <c r="F91" s="19">
        <v>562810</v>
      </c>
      <c r="G91" s="20">
        <f t="shared" si="1"/>
        <v>112562</v>
      </c>
      <c r="H91" s="21"/>
      <c r="I91" s="22"/>
    </row>
    <row r="92" spans="1:9" ht="15.75" x14ac:dyDescent="0.25">
      <c r="A92" s="28" t="s">
        <v>115</v>
      </c>
      <c r="B92" s="35" t="s">
        <v>121</v>
      </c>
      <c r="C92" s="16">
        <v>42237</v>
      </c>
      <c r="D92" s="17" t="s">
        <v>17</v>
      </c>
      <c r="E92" s="27"/>
      <c r="F92" s="19">
        <v>526349</v>
      </c>
      <c r="G92" s="20">
        <f t="shared" si="1"/>
        <v>105269.8</v>
      </c>
      <c r="H92" s="21"/>
      <c r="I92" s="22"/>
    </row>
    <row r="93" spans="1:9" ht="15.75" x14ac:dyDescent="0.25">
      <c r="A93" s="28" t="s">
        <v>113</v>
      </c>
      <c r="B93" s="26" t="s">
        <v>122</v>
      </c>
      <c r="C93" s="16">
        <v>42237</v>
      </c>
      <c r="D93" s="17" t="s">
        <v>17</v>
      </c>
      <c r="E93" s="27"/>
      <c r="F93" s="19">
        <v>587804</v>
      </c>
      <c r="G93" s="20">
        <f t="shared" si="1"/>
        <v>117560.8</v>
      </c>
      <c r="H93" s="21"/>
      <c r="I93" s="22"/>
    </row>
    <row r="94" spans="1:9" ht="15.75" x14ac:dyDescent="0.25">
      <c r="A94" s="28" t="s">
        <v>115</v>
      </c>
      <c r="B94" s="26" t="s">
        <v>123</v>
      </c>
      <c r="C94" s="16">
        <v>42237</v>
      </c>
      <c r="D94" s="17" t="s">
        <v>17</v>
      </c>
      <c r="E94" s="27"/>
      <c r="F94" s="19">
        <v>521598</v>
      </c>
      <c r="G94" s="20">
        <f t="shared" si="1"/>
        <v>104319.6</v>
      </c>
      <c r="H94" s="21"/>
      <c r="I94" s="22"/>
    </row>
    <row r="95" spans="1:9" ht="15.75" x14ac:dyDescent="0.25">
      <c r="A95" s="28" t="s">
        <v>113</v>
      </c>
      <c r="B95" s="35" t="s">
        <v>124</v>
      </c>
      <c r="C95" s="16">
        <v>42237</v>
      </c>
      <c r="D95" s="17" t="s">
        <v>17</v>
      </c>
      <c r="E95" s="27"/>
      <c r="F95" s="19">
        <v>608493</v>
      </c>
      <c r="G95" s="20">
        <f t="shared" si="1"/>
        <v>121698.6</v>
      </c>
      <c r="H95" s="21"/>
      <c r="I95" s="22"/>
    </row>
    <row r="96" spans="1:9" ht="15.75" x14ac:dyDescent="0.25">
      <c r="A96" s="28" t="s">
        <v>115</v>
      </c>
      <c r="B96" s="35" t="s">
        <v>125</v>
      </c>
      <c r="C96" s="16">
        <v>42237</v>
      </c>
      <c r="D96" s="17" t="s">
        <v>17</v>
      </c>
      <c r="E96" s="27"/>
      <c r="F96" s="19">
        <v>534311</v>
      </c>
      <c r="G96" s="20">
        <f t="shared" si="1"/>
        <v>106862.20000000001</v>
      </c>
      <c r="H96" s="21"/>
      <c r="I96" s="22"/>
    </row>
    <row r="97" spans="1:9" ht="15.75" x14ac:dyDescent="0.25">
      <c r="A97" s="28" t="s">
        <v>126</v>
      </c>
      <c r="B97" s="30" t="s">
        <v>127</v>
      </c>
      <c r="C97" s="16">
        <v>42237</v>
      </c>
      <c r="D97" s="17" t="s">
        <v>17</v>
      </c>
      <c r="E97" s="27"/>
      <c r="F97" s="19">
        <v>464042</v>
      </c>
      <c r="G97" s="20">
        <f t="shared" si="1"/>
        <v>92808.400000000009</v>
      </c>
      <c r="H97" s="21"/>
      <c r="I97" s="22"/>
    </row>
    <row r="98" spans="1:9" ht="15.75" x14ac:dyDescent="0.25">
      <c r="A98" s="28" t="s">
        <v>128</v>
      </c>
      <c r="B98" s="30" t="s">
        <v>129</v>
      </c>
      <c r="C98" s="16">
        <v>42237</v>
      </c>
      <c r="D98" s="17" t="s">
        <v>17</v>
      </c>
      <c r="E98" s="27"/>
      <c r="F98" s="19">
        <v>595682</v>
      </c>
      <c r="G98" s="20">
        <f t="shared" si="1"/>
        <v>119136.40000000001</v>
      </c>
      <c r="H98" s="21"/>
      <c r="I98" s="22"/>
    </row>
    <row r="99" spans="1:9" ht="15.75" x14ac:dyDescent="0.25">
      <c r="A99" s="28" t="s">
        <v>130</v>
      </c>
      <c r="B99" s="30" t="s">
        <v>131</v>
      </c>
      <c r="C99" s="16">
        <v>42237</v>
      </c>
      <c r="D99" s="17" t="s">
        <v>17</v>
      </c>
      <c r="E99" s="27"/>
      <c r="F99" s="19">
        <v>694711</v>
      </c>
      <c r="G99" s="20">
        <f t="shared" si="1"/>
        <v>138942.20000000001</v>
      </c>
      <c r="H99" s="21"/>
      <c r="I99" s="22"/>
    </row>
    <row r="100" spans="1:9" ht="15.75" x14ac:dyDescent="0.25">
      <c r="A100" s="28"/>
      <c r="B100" s="26" t="s">
        <v>132</v>
      </c>
      <c r="C100" s="16">
        <v>42237</v>
      </c>
      <c r="D100" s="17" t="s">
        <v>17</v>
      </c>
      <c r="E100" s="27"/>
      <c r="F100" s="19">
        <v>488261</v>
      </c>
      <c r="G100" s="20">
        <f t="shared" si="1"/>
        <v>97652.200000000012</v>
      </c>
      <c r="H100" s="21"/>
      <c r="I100" s="22"/>
    </row>
    <row r="101" spans="1:9" ht="15.75" x14ac:dyDescent="0.25">
      <c r="A101" s="28"/>
      <c r="B101" s="26" t="s">
        <v>133</v>
      </c>
      <c r="C101" s="16">
        <v>42237</v>
      </c>
      <c r="D101" s="17" t="s">
        <v>17</v>
      </c>
      <c r="E101" s="27"/>
      <c r="F101" s="19">
        <v>614387</v>
      </c>
      <c r="G101" s="20">
        <f t="shared" si="1"/>
        <v>122877.40000000001</v>
      </c>
      <c r="H101" s="21"/>
      <c r="I101" s="22"/>
    </row>
    <row r="102" spans="1:9" ht="15.75" x14ac:dyDescent="0.25">
      <c r="A102" s="28"/>
      <c r="B102" s="26" t="s">
        <v>134</v>
      </c>
      <c r="C102" s="16">
        <v>42237</v>
      </c>
      <c r="D102" s="17" t="s">
        <v>17</v>
      </c>
      <c r="E102" s="27"/>
      <c r="F102" s="19">
        <v>725542</v>
      </c>
      <c r="G102" s="20">
        <f t="shared" si="1"/>
        <v>145108.4</v>
      </c>
      <c r="H102" s="21"/>
      <c r="I102" s="22"/>
    </row>
    <row r="103" spans="1:9" ht="15.75" x14ac:dyDescent="0.25">
      <c r="A103" s="28" t="s">
        <v>126</v>
      </c>
      <c r="B103" s="30" t="s">
        <v>135</v>
      </c>
      <c r="C103" s="16">
        <v>42237</v>
      </c>
      <c r="D103" s="17" t="s">
        <v>17</v>
      </c>
      <c r="E103" s="27"/>
      <c r="F103" s="19">
        <v>496022</v>
      </c>
      <c r="G103" s="20">
        <f t="shared" si="1"/>
        <v>99204.400000000009</v>
      </c>
      <c r="H103" s="21"/>
      <c r="I103" s="22"/>
    </row>
    <row r="104" spans="1:9" ht="15.75" x14ac:dyDescent="0.25">
      <c r="A104" s="28" t="s">
        <v>128</v>
      </c>
      <c r="B104" s="30" t="s">
        <v>136</v>
      </c>
      <c r="C104" s="16">
        <v>42237</v>
      </c>
      <c r="D104" s="17" t="s">
        <v>17</v>
      </c>
      <c r="E104" s="27"/>
      <c r="F104" s="19">
        <v>619273</v>
      </c>
      <c r="G104" s="20">
        <f t="shared" si="1"/>
        <v>123854.6</v>
      </c>
      <c r="H104" s="21"/>
      <c r="I104" s="22"/>
    </row>
    <row r="105" spans="1:9" ht="15.75" x14ac:dyDescent="0.25">
      <c r="A105" s="28" t="s">
        <v>130</v>
      </c>
      <c r="B105" s="30" t="s">
        <v>137</v>
      </c>
      <c r="C105" s="16">
        <v>42237</v>
      </c>
      <c r="D105" s="17" t="s">
        <v>17</v>
      </c>
      <c r="E105" s="27"/>
      <c r="F105" s="19">
        <v>673033</v>
      </c>
      <c r="G105" s="20">
        <f t="shared" si="1"/>
        <v>134606.6</v>
      </c>
      <c r="H105" s="21"/>
      <c r="I105" s="22"/>
    </row>
    <row r="106" spans="1:9" ht="15.75" x14ac:dyDescent="0.25">
      <c r="A106" s="28" t="s">
        <v>138</v>
      </c>
      <c r="B106" s="30" t="s">
        <v>139</v>
      </c>
      <c r="C106" s="16">
        <v>42237</v>
      </c>
      <c r="D106" s="17" t="s">
        <v>17</v>
      </c>
      <c r="E106" s="27"/>
      <c r="F106" s="19">
        <v>341896</v>
      </c>
      <c r="G106" s="20">
        <f t="shared" si="1"/>
        <v>68379.199999999997</v>
      </c>
      <c r="H106" s="21"/>
      <c r="I106" s="22"/>
    </row>
    <row r="107" spans="1:9" ht="15.75" x14ac:dyDescent="0.25">
      <c r="A107" s="28" t="s">
        <v>140</v>
      </c>
      <c r="B107" s="30" t="s">
        <v>141</v>
      </c>
      <c r="C107" s="16">
        <v>42237</v>
      </c>
      <c r="D107" s="17" t="s">
        <v>17</v>
      </c>
      <c r="E107" s="27"/>
      <c r="F107" s="19">
        <v>422952</v>
      </c>
      <c r="G107" s="20">
        <f t="shared" si="1"/>
        <v>84590.400000000009</v>
      </c>
      <c r="H107" s="21"/>
      <c r="I107" s="22"/>
    </row>
    <row r="108" spans="1:9" ht="15.75" x14ac:dyDescent="0.25">
      <c r="A108" s="28"/>
      <c r="B108" s="26" t="s">
        <v>142</v>
      </c>
      <c r="C108" s="16">
        <v>42237</v>
      </c>
      <c r="D108" s="17" t="s">
        <v>17</v>
      </c>
      <c r="E108" s="27"/>
      <c r="F108" s="19">
        <v>533934</v>
      </c>
      <c r="G108" s="20">
        <f t="shared" si="1"/>
        <v>106786.8</v>
      </c>
      <c r="H108" s="21"/>
      <c r="I108" s="22"/>
    </row>
    <row r="109" spans="1:9" ht="15.75" x14ac:dyDescent="0.25">
      <c r="A109" s="28"/>
      <c r="B109" s="26" t="s">
        <v>143</v>
      </c>
      <c r="C109" s="16">
        <v>42237</v>
      </c>
      <c r="D109" s="17" t="s">
        <v>17</v>
      </c>
      <c r="E109" s="27"/>
      <c r="F109" s="19">
        <v>653910</v>
      </c>
      <c r="G109" s="20">
        <f t="shared" si="1"/>
        <v>130782</v>
      </c>
      <c r="H109" s="21"/>
      <c r="I109" s="22"/>
    </row>
    <row r="110" spans="1:9" ht="15.75" x14ac:dyDescent="0.25">
      <c r="A110" s="28"/>
      <c r="B110" s="26" t="s">
        <v>144</v>
      </c>
      <c r="C110" s="16">
        <v>42237</v>
      </c>
      <c r="D110" s="17" t="s">
        <v>17</v>
      </c>
      <c r="E110" s="27"/>
      <c r="F110" s="19">
        <v>710720</v>
      </c>
      <c r="G110" s="20">
        <f t="shared" si="1"/>
        <v>142144</v>
      </c>
      <c r="H110" s="21"/>
      <c r="I110" s="22"/>
    </row>
    <row r="111" spans="1:9" ht="15.75" x14ac:dyDescent="0.25">
      <c r="A111" s="28"/>
      <c r="B111" s="26" t="s">
        <v>145</v>
      </c>
      <c r="C111" s="16">
        <v>42237</v>
      </c>
      <c r="D111" s="17" t="s">
        <v>17</v>
      </c>
      <c r="E111" s="27"/>
      <c r="F111" s="19">
        <v>360563</v>
      </c>
      <c r="G111" s="20">
        <f t="shared" si="1"/>
        <v>72112.600000000006</v>
      </c>
      <c r="H111" s="21"/>
      <c r="I111" s="22"/>
    </row>
    <row r="112" spans="1:9" ht="15.75" x14ac:dyDescent="0.25">
      <c r="A112" s="28"/>
      <c r="B112" s="26" t="s">
        <v>146</v>
      </c>
      <c r="C112" s="16">
        <v>42237</v>
      </c>
      <c r="D112" s="17" t="s">
        <v>17</v>
      </c>
      <c r="E112" s="27"/>
      <c r="F112" s="19">
        <v>450106</v>
      </c>
      <c r="G112" s="20">
        <f t="shared" si="1"/>
        <v>90021.200000000012</v>
      </c>
      <c r="H112" s="21"/>
      <c r="I112" s="22"/>
    </row>
    <row r="113" spans="1:8" ht="15.75" x14ac:dyDescent="0.25">
      <c r="A113" s="28"/>
      <c r="B113" s="30" t="s">
        <v>147</v>
      </c>
      <c r="C113" s="16">
        <v>42237</v>
      </c>
      <c r="D113" s="17" t="s">
        <v>78</v>
      </c>
      <c r="E113" s="45"/>
      <c r="F113" s="19">
        <v>3949733</v>
      </c>
      <c r="G113" s="47">
        <f t="shared" si="1"/>
        <v>789946.60000000009</v>
      </c>
      <c r="H113" s="39"/>
    </row>
    <row r="114" spans="1:8" ht="15.75" x14ac:dyDescent="0.25">
      <c r="B114" s="37"/>
      <c r="C114" s="38">
        <v>41821</v>
      </c>
      <c r="D114" s="37"/>
    </row>
    <row r="116" spans="1:8" x14ac:dyDescent="0.25">
      <c r="C116" s="40"/>
    </row>
    <row r="117" spans="1:8" ht="15.75" x14ac:dyDescent="0.25">
      <c r="C117" s="41"/>
    </row>
    <row r="118" spans="1:8" ht="15.75" x14ac:dyDescent="0.25">
      <c r="C118" s="41"/>
      <c r="D118" s="42"/>
      <c r="E118" s="43"/>
    </row>
    <row r="119" spans="1:8" ht="15.75" x14ac:dyDescent="0.25">
      <c r="C119" s="41"/>
      <c r="E119" s="44"/>
    </row>
    <row r="120" spans="1:8" x14ac:dyDescent="0.25">
      <c r="C120" s="40"/>
    </row>
  </sheetData>
  <mergeCells count="6">
    <mergeCell ref="A4:G4"/>
    <mergeCell ref="A1:G1"/>
    <mergeCell ref="A2:G2"/>
    <mergeCell ref="H2:J2"/>
    <mergeCell ref="A3:G3"/>
    <mergeCell ref="H3:J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0"/>
  <sheetViews>
    <sheetView topLeftCell="A97" zoomScale="80" zoomScaleNormal="80" workbookViewId="0">
      <selection activeCell="D44" sqref="D44:D58"/>
    </sheetView>
  </sheetViews>
  <sheetFormatPr defaultRowHeight="15" x14ac:dyDescent="0.25"/>
  <cols>
    <col min="1" max="1" width="14.140625" customWidth="1"/>
    <col min="2" max="2" width="91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 x14ac:dyDescent="0.25">
      <c r="A1" s="67" t="s">
        <v>0</v>
      </c>
      <c r="B1" s="67"/>
      <c r="C1" s="67"/>
      <c r="D1" s="67"/>
      <c r="E1" s="67"/>
      <c r="F1" s="67"/>
      <c r="G1" s="67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 x14ac:dyDescent="0.25">
      <c r="A2" s="67" t="s">
        <v>1</v>
      </c>
      <c r="B2" s="67"/>
      <c r="C2" s="67"/>
      <c r="D2" s="67"/>
      <c r="E2" s="67"/>
      <c r="F2" s="67"/>
      <c r="G2" s="67"/>
      <c r="H2" s="70" t="s">
        <v>151</v>
      </c>
      <c r="I2" s="70"/>
      <c r="J2" s="70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 x14ac:dyDescent="0.25">
      <c r="A3" s="67" t="s">
        <v>2</v>
      </c>
      <c r="B3" s="67"/>
      <c r="C3" s="67"/>
      <c r="D3" s="67"/>
      <c r="E3" s="67"/>
      <c r="F3" s="67"/>
      <c r="G3" s="67"/>
      <c r="H3" s="69" t="s">
        <v>150</v>
      </c>
      <c r="I3" s="69"/>
      <c r="J3" s="69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 x14ac:dyDescent="0.25">
      <c r="A4" s="68" t="s">
        <v>155</v>
      </c>
      <c r="B4" s="68"/>
      <c r="C4" s="68"/>
      <c r="D4" s="68"/>
      <c r="E4" s="68"/>
      <c r="F4" s="68"/>
      <c r="G4" s="6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 x14ac:dyDescent="0.2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8.75" x14ac:dyDescent="0.3">
      <c r="A6" s="5" t="s">
        <v>3</v>
      </c>
      <c r="B6" s="5"/>
      <c r="C6" s="48" t="s">
        <v>153</v>
      </c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 x14ac:dyDescent="0.2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 x14ac:dyDescent="0.2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 x14ac:dyDescent="0.2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 x14ac:dyDescent="0.2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 x14ac:dyDescent="0.2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 x14ac:dyDescent="0.2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 x14ac:dyDescent="0.25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 x14ac:dyDescent="0.2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15.75" x14ac:dyDescent="0.25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69" customHeight="1" x14ac:dyDescent="0.25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 x14ac:dyDescent="0.2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 x14ac:dyDescent="0.25">
      <c r="A18" s="14" t="s">
        <v>15</v>
      </c>
      <c r="B18" s="15" t="s">
        <v>16</v>
      </c>
      <c r="C18" s="16">
        <v>42237</v>
      </c>
      <c r="D18" s="17" t="s">
        <v>17</v>
      </c>
      <c r="E18" s="18"/>
      <c r="F18" s="19">
        <v>10360</v>
      </c>
      <c r="G18" s="20">
        <f t="shared" ref="G18:G81" si="0">F18*0.2</f>
        <v>2072</v>
      </c>
      <c r="H18" s="21"/>
      <c r="I18" s="22"/>
    </row>
    <row r="19" spans="1:9" ht="15.75" x14ac:dyDescent="0.25">
      <c r="A19" s="23"/>
      <c r="B19" s="15" t="s">
        <v>18</v>
      </c>
      <c r="C19" s="16">
        <v>42237</v>
      </c>
      <c r="D19" s="17" t="s">
        <v>17</v>
      </c>
      <c r="E19" s="18"/>
      <c r="F19" s="24">
        <f>F18</f>
        <v>10360</v>
      </c>
      <c r="G19" s="20">
        <f t="shared" si="0"/>
        <v>2072</v>
      </c>
      <c r="H19" s="21"/>
      <c r="I19" s="22"/>
    </row>
    <row r="20" spans="1:9" ht="15.75" x14ac:dyDescent="0.25">
      <c r="A20" s="14" t="s">
        <v>15</v>
      </c>
      <c r="B20" s="25" t="s">
        <v>19</v>
      </c>
      <c r="C20" s="16">
        <v>41974</v>
      </c>
      <c r="D20" s="17" t="s">
        <v>17</v>
      </c>
      <c r="E20" s="18"/>
      <c r="F20" s="24">
        <v>10087</v>
      </c>
      <c r="G20" s="20">
        <f t="shared" si="0"/>
        <v>2017.4</v>
      </c>
      <c r="H20" s="21"/>
      <c r="I20" s="22"/>
    </row>
    <row r="21" spans="1:9" ht="15.75" x14ac:dyDescent="0.25">
      <c r="A21" s="23"/>
      <c r="B21" s="25" t="s">
        <v>20</v>
      </c>
      <c r="C21" s="16">
        <v>41974</v>
      </c>
      <c r="D21" s="17" t="s">
        <v>17</v>
      </c>
      <c r="E21" s="18"/>
      <c r="F21" s="24">
        <f>F20</f>
        <v>10087</v>
      </c>
      <c r="G21" s="20">
        <f t="shared" si="0"/>
        <v>2017.4</v>
      </c>
      <c r="H21" s="21"/>
      <c r="I21" s="22"/>
    </row>
    <row r="22" spans="1:9" ht="15.75" x14ac:dyDescent="0.25">
      <c r="A22" s="14" t="s">
        <v>21</v>
      </c>
      <c r="B22" s="25" t="s">
        <v>22</v>
      </c>
      <c r="C22" s="16">
        <v>41974</v>
      </c>
      <c r="D22" s="17" t="s">
        <v>17</v>
      </c>
      <c r="E22" s="18"/>
      <c r="F22" s="19">
        <v>20325</v>
      </c>
      <c r="G22" s="20">
        <f t="shared" si="0"/>
        <v>4065</v>
      </c>
      <c r="H22" s="21"/>
      <c r="I22" s="22"/>
    </row>
    <row r="23" spans="1:9" ht="15.75" x14ac:dyDescent="0.25">
      <c r="A23" s="14" t="s">
        <v>23</v>
      </c>
      <c r="B23" s="26" t="s">
        <v>24</v>
      </c>
      <c r="C23" s="16">
        <v>42237</v>
      </c>
      <c r="D23" s="17" t="s">
        <v>17</v>
      </c>
      <c r="E23" s="27"/>
      <c r="F23" s="19">
        <v>32410</v>
      </c>
      <c r="G23" s="20">
        <f t="shared" si="0"/>
        <v>6482</v>
      </c>
      <c r="H23" s="21"/>
      <c r="I23" s="22"/>
    </row>
    <row r="24" spans="1:9" ht="15.75" x14ac:dyDescent="0.25">
      <c r="A24" s="14" t="s">
        <v>23</v>
      </c>
      <c r="B24" s="26" t="s">
        <v>25</v>
      </c>
      <c r="C24" s="16">
        <v>42108</v>
      </c>
      <c r="D24" s="17" t="s">
        <v>17</v>
      </c>
      <c r="E24" s="18"/>
      <c r="F24" s="19">
        <v>25483</v>
      </c>
      <c r="G24" s="20">
        <f t="shared" si="0"/>
        <v>5096.6000000000004</v>
      </c>
      <c r="H24" s="21"/>
      <c r="I24" s="22"/>
    </row>
    <row r="25" spans="1:9" ht="15.75" x14ac:dyDescent="0.25">
      <c r="A25" s="14" t="s">
        <v>26</v>
      </c>
      <c r="B25" s="26" t="s">
        <v>27</v>
      </c>
      <c r="C25" s="16">
        <v>42237</v>
      </c>
      <c r="D25" s="17" t="s">
        <v>17</v>
      </c>
      <c r="E25" s="27"/>
      <c r="F25" s="19">
        <v>32970</v>
      </c>
      <c r="G25" s="20">
        <f t="shared" si="0"/>
        <v>6594</v>
      </c>
      <c r="H25" s="21"/>
      <c r="I25" s="22"/>
    </row>
    <row r="26" spans="1:9" ht="15.75" x14ac:dyDescent="0.25">
      <c r="A26" s="14"/>
      <c r="B26" s="26" t="s">
        <v>28</v>
      </c>
      <c r="C26" s="16">
        <v>42237</v>
      </c>
      <c r="D26" s="17" t="s">
        <v>17</v>
      </c>
      <c r="E26" s="27"/>
      <c r="F26" s="19">
        <v>40160</v>
      </c>
      <c r="G26" s="20">
        <f t="shared" si="0"/>
        <v>8032</v>
      </c>
      <c r="H26" s="21"/>
      <c r="I26" s="22"/>
    </row>
    <row r="27" spans="1:9" ht="15.75" x14ac:dyDescent="0.25">
      <c r="A27" s="23"/>
      <c r="B27" s="26" t="s">
        <v>29</v>
      </c>
      <c r="C27" s="16">
        <v>42237</v>
      </c>
      <c r="D27" s="17" t="s">
        <v>17</v>
      </c>
      <c r="E27" s="27"/>
      <c r="F27" s="24">
        <f>F26</f>
        <v>40160</v>
      </c>
      <c r="G27" s="20">
        <f t="shared" si="0"/>
        <v>8032</v>
      </c>
      <c r="H27" s="21"/>
      <c r="I27" s="22"/>
    </row>
    <row r="28" spans="1:9" ht="15.75" x14ac:dyDescent="0.25">
      <c r="A28" s="14"/>
      <c r="B28" s="26" t="s">
        <v>30</v>
      </c>
      <c r="C28" s="16">
        <v>42237</v>
      </c>
      <c r="D28" s="17" t="s">
        <v>17</v>
      </c>
      <c r="E28" s="27"/>
      <c r="F28" s="19">
        <v>60940</v>
      </c>
      <c r="G28" s="20">
        <f t="shared" si="0"/>
        <v>12188</v>
      </c>
      <c r="H28" s="21"/>
      <c r="I28" s="22"/>
    </row>
    <row r="29" spans="1:9" ht="15.75" x14ac:dyDescent="0.25">
      <c r="A29" s="14"/>
      <c r="B29" s="26" t="s">
        <v>31</v>
      </c>
      <c r="C29" s="16">
        <v>42237</v>
      </c>
      <c r="D29" s="17" t="s">
        <v>17</v>
      </c>
      <c r="E29" s="27"/>
      <c r="F29" s="19">
        <v>62960</v>
      </c>
      <c r="G29" s="20">
        <f t="shared" si="0"/>
        <v>12592</v>
      </c>
      <c r="H29" s="21"/>
      <c r="I29" s="22"/>
    </row>
    <row r="30" spans="1:9" ht="15.75" x14ac:dyDescent="0.25">
      <c r="A30" s="28"/>
      <c r="B30" s="29" t="s">
        <v>32</v>
      </c>
      <c r="C30" s="16">
        <v>42237</v>
      </c>
      <c r="D30" s="17" t="s">
        <v>33</v>
      </c>
      <c r="E30" s="27"/>
      <c r="F30" s="19">
        <v>38171</v>
      </c>
      <c r="G30" s="20">
        <f t="shared" si="0"/>
        <v>7634.2000000000007</v>
      </c>
      <c r="H30" s="21"/>
      <c r="I30" s="22"/>
    </row>
    <row r="31" spans="1:9" ht="15.75" x14ac:dyDescent="0.25">
      <c r="A31" s="28"/>
      <c r="B31" s="30" t="s">
        <v>34</v>
      </c>
      <c r="C31" s="16">
        <v>42237</v>
      </c>
      <c r="D31" s="17" t="s">
        <v>33</v>
      </c>
      <c r="E31" s="27"/>
      <c r="F31" s="19">
        <v>961218</v>
      </c>
      <c r="G31" s="20">
        <f t="shared" si="0"/>
        <v>192243.6</v>
      </c>
      <c r="H31" s="21"/>
      <c r="I31" s="22"/>
    </row>
    <row r="32" spans="1:9" ht="15.75" x14ac:dyDescent="0.25">
      <c r="A32" s="28"/>
      <c r="B32" s="30" t="s">
        <v>35</v>
      </c>
      <c r="C32" s="16">
        <v>42237</v>
      </c>
      <c r="D32" s="17" t="s">
        <v>33</v>
      </c>
      <c r="E32" s="27"/>
      <c r="F32" s="19">
        <v>896586</v>
      </c>
      <c r="G32" s="20">
        <f t="shared" si="0"/>
        <v>179317.2</v>
      </c>
      <c r="H32" s="21"/>
      <c r="I32" s="22"/>
    </row>
    <row r="33" spans="1:9" ht="15.75" x14ac:dyDescent="0.25">
      <c r="A33" s="31"/>
      <c r="B33" s="29" t="s">
        <v>36</v>
      </c>
      <c r="C33" s="16">
        <v>42237</v>
      </c>
      <c r="D33" s="17" t="s">
        <v>33</v>
      </c>
      <c r="E33" s="27"/>
      <c r="F33" s="19">
        <v>118318</v>
      </c>
      <c r="G33" s="20">
        <f t="shared" si="0"/>
        <v>23663.600000000002</v>
      </c>
      <c r="H33" s="21"/>
      <c r="I33" s="22"/>
    </row>
    <row r="34" spans="1:9" ht="15.75" x14ac:dyDescent="0.25">
      <c r="A34" s="31"/>
      <c r="B34" s="29" t="s">
        <v>37</v>
      </c>
      <c r="C34" s="16">
        <v>42237</v>
      </c>
      <c r="D34" s="17" t="s">
        <v>33</v>
      </c>
      <c r="E34" s="27"/>
      <c r="F34" s="19">
        <v>7989441</v>
      </c>
      <c r="G34" s="20">
        <f t="shared" si="0"/>
        <v>1597888.2000000002</v>
      </c>
      <c r="H34" s="21"/>
      <c r="I34" s="22"/>
    </row>
    <row r="35" spans="1:9" ht="15.75" x14ac:dyDescent="0.25">
      <c r="A35" s="32"/>
      <c r="B35" s="30" t="s">
        <v>38</v>
      </c>
      <c r="C35" s="16">
        <v>42237</v>
      </c>
      <c r="D35" s="17" t="s">
        <v>33</v>
      </c>
      <c r="E35" s="27"/>
      <c r="F35" s="19">
        <v>2616727</v>
      </c>
      <c r="G35" s="20">
        <f t="shared" si="0"/>
        <v>523345.4</v>
      </c>
      <c r="H35" s="21"/>
      <c r="I35" s="22"/>
    </row>
    <row r="36" spans="1:9" ht="15.75" x14ac:dyDescent="0.25">
      <c r="A36" s="32" t="s">
        <v>39</v>
      </c>
      <c r="B36" s="26" t="s">
        <v>40</v>
      </c>
      <c r="C36" s="16">
        <v>42237</v>
      </c>
      <c r="D36" s="17" t="s">
        <v>33</v>
      </c>
      <c r="E36" s="27"/>
      <c r="F36" s="19">
        <v>396343</v>
      </c>
      <c r="G36" s="20">
        <f t="shared" si="0"/>
        <v>79268.600000000006</v>
      </c>
      <c r="H36" s="21"/>
      <c r="I36" s="22"/>
    </row>
    <row r="37" spans="1:9" ht="15.75" x14ac:dyDescent="0.25">
      <c r="A37" s="28"/>
      <c r="B37" s="26" t="s">
        <v>41</v>
      </c>
      <c r="C37" s="16">
        <v>42237</v>
      </c>
      <c r="D37" s="17" t="s">
        <v>33</v>
      </c>
      <c r="E37" s="27"/>
      <c r="F37" s="19">
        <v>450509</v>
      </c>
      <c r="G37" s="20">
        <f t="shared" si="0"/>
        <v>90101.8</v>
      </c>
      <c r="H37" s="21"/>
      <c r="I37" s="22"/>
    </row>
    <row r="38" spans="1:9" ht="15.75" x14ac:dyDescent="0.25">
      <c r="A38" s="32" t="s">
        <v>42</v>
      </c>
      <c r="B38" s="26" t="s">
        <v>43</v>
      </c>
      <c r="C38" s="16">
        <v>42237</v>
      </c>
      <c r="D38" s="17" t="s">
        <v>33</v>
      </c>
      <c r="E38" s="27"/>
      <c r="F38" s="19">
        <v>619015</v>
      </c>
      <c r="G38" s="20">
        <f t="shared" si="0"/>
        <v>123803</v>
      </c>
      <c r="H38" s="21"/>
      <c r="I38" s="22"/>
    </row>
    <row r="39" spans="1:9" ht="15.75" x14ac:dyDescent="0.25">
      <c r="A39" s="32" t="s">
        <v>44</v>
      </c>
      <c r="B39" s="29" t="s">
        <v>45</v>
      </c>
      <c r="C39" s="16">
        <v>42237</v>
      </c>
      <c r="D39" s="17" t="s">
        <v>33</v>
      </c>
      <c r="E39" s="27"/>
      <c r="F39" s="19">
        <v>166655</v>
      </c>
      <c r="G39" s="20">
        <f t="shared" si="0"/>
        <v>33331</v>
      </c>
      <c r="H39" s="21"/>
      <c r="I39" s="22"/>
    </row>
    <row r="40" spans="1:9" ht="15.75" x14ac:dyDescent="0.25">
      <c r="A40" s="32" t="s">
        <v>46</v>
      </c>
      <c r="B40" s="29" t="s">
        <v>47</v>
      </c>
      <c r="C40" s="16">
        <v>42237</v>
      </c>
      <c r="D40" s="17" t="s">
        <v>33</v>
      </c>
      <c r="E40" s="27"/>
      <c r="F40" s="19">
        <v>475905</v>
      </c>
      <c r="G40" s="20">
        <f t="shared" si="0"/>
        <v>95181</v>
      </c>
      <c r="H40" s="21"/>
      <c r="I40" s="22"/>
    </row>
    <row r="41" spans="1:9" ht="15.75" x14ac:dyDescent="0.25">
      <c r="A41" s="32" t="s">
        <v>48</v>
      </c>
      <c r="B41" s="29" t="s">
        <v>49</v>
      </c>
      <c r="C41" s="16">
        <v>42237</v>
      </c>
      <c r="D41" s="17" t="s">
        <v>33</v>
      </c>
      <c r="E41" s="27"/>
      <c r="F41" s="19">
        <v>241121</v>
      </c>
      <c r="G41" s="20">
        <f t="shared" si="0"/>
        <v>48224.200000000004</v>
      </c>
      <c r="H41" s="21"/>
      <c r="I41" s="22"/>
    </row>
    <row r="42" spans="1:9" ht="15.75" x14ac:dyDescent="0.25">
      <c r="A42" s="32" t="s">
        <v>50</v>
      </c>
      <c r="B42" s="29" t="s">
        <v>51</v>
      </c>
      <c r="C42" s="16">
        <v>42237</v>
      </c>
      <c r="D42" s="17" t="s">
        <v>33</v>
      </c>
      <c r="E42" s="27"/>
      <c r="F42" s="19">
        <v>546219</v>
      </c>
      <c r="G42" s="20">
        <f t="shared" si="0"/>
        <v>109243.8</v>
      </c>
      <c r="H42" s="21"/>
      <c r="I42" s="22"/>
    </row>
    <row r="43" spans="1:9" ht="15.75" x14ac:dyDescent="0.25">
      <c r="A43" s="31"/>
      <c r="B43" s="30" t="s">
        <v>52</v>
      </c>
      <c r="C43" s="16">
        <v>42237</v>
      </c>
      <c r="D43" s="17" t="s">
        <v>17</v>
      </c>
      <c r="E43" s="27"/>
      <c r="F43" s="19">
        <v>683594</v>
      </c>
      <c r="G43" s="20">
        <f t="shared" si="0"/>
        <v>136718.80000000002</v>
      </c>
      <c r="H43" s="21"/>
      <c r="I43" s="22"/>
    </row>
    <row r="44" spans="1:9" ht="15.75" x14ac:dyDescent="0.25">
      <c r="A44" s="28" t="s">
        <v>53</v>
      </c>
      <c r="B44" s="30" t="s">
        <v>54</v>
      </c>
      <c r="C44" s="16">
        <v>42237</v>
      </c>
      <c r="D44" s="17" t="s">
        <v>33</v>
      </c>
      <c r="E44" s="27"/>
      <c r="F44" s="19">
        <v>273453</v>
      </c>
      <c r="G44" s="20">
        <f t="shared" si="0"/>
        <v>54690.600000000006</v>
      </c>
      <c r="H44" s="21"/>
      <c r="I44" s="22"/>
    </row>
    <row r="45" spans="1:9" ht="15.75" x14ac:dyDescent="0.25">
      <c r="A45" s="28" t="s">
        <v>55</v>
      </c>
      <c r="B45" s="30" t="s">
        <v>56</v>
      </c>
      <c r="C45" s="16">
        <v>42237</v>
      </c>
      <c r="D45" s="17" t="s">
        <v>33</v>
      </c>
      <c r="E45" s="27"/>
      <c r="F45" s="19">
        <v>355568</v>
      </c>
      <c r="G45" s="20">
        <f t="shared" si="0"/>
        <v>71113.600000000006</v>
      </c>
      <c r="H45" s="21"/>
      <c r="I45" s="22"/>
    </row>
    <row r="46" spans="1:9" ht="15.75" x14ac:dyDescent="0.25">
      <c r="A46" s="28" t="s">
        <v>57</v>
      </c>
      <c r="B46" s="30" t="s">
        <v>58</v>
      </c>
      <c r="C46" s="16">
        <v>42237</v>
      </c>
      <c r="D46" s="17" t="s">
        <v>33</v>
      </c>
      <c r="E46" s="27"/>
      <c r="F46" s="19">
        <v>448740</v>
      </c>
      <c r="G46" s="20">
        <f t="shared" si="0"/>
        <v>89748</v>
      </c>
      <c r="H46" s="21"/>
      <c r="I46" s="22"/>
    </row>
    <row r="47" spans="1:9" ht="15.75" x14ac:dyDescent="0.25">
      <c r="A47" s="28" t="s">
        <v>59</v>
      </c>
      <c r="B47" s="30" t="s">
        <v>60</v>
      </c>
      <c r="C47" s="16">
        <v>42237</v>
      </c>
      <c r="D47" s="17" t="s">
        <v>33</v>
      </c>
      <c r="E47" s="27"/>
      <c r="F47" s="19">
        <v>155433</v>
      </c>
      <c r="G47" s="20">
        <f t="shared" si="0"/>
        <v>31086.600000000002</v>
      </c>
      <c r="H47" s="21"/>
      <c r="I47" s="22"/>
    </row>
    <row r="48" spans="1:9" ht="15.75" x14ac:dyDescent="0.25">
      <c r="A48" s="28" t="s">
        <v>61</v>
      </c>
      <c r="B48" s="30" t="s">
        <v>62</v>
      </c>
      <c r="C48" s="16">
        <v>42237</v>
      </c>
      <c r="D48" s="17" t="s">
        <v>33</v>
      </c>
      <c r="E48" s="27"/>
      <c r="F48" s="19">
        <v>195467</v>
      </c>
      <c r="G48" s="20">
        <f t="shared" si="0"/>
        <v>39093.4</v>
      </c>
      <c r="H48" s="21"/>
      <c r="I48" s="22"/>
    </row>
    <row r="49" spans="1:9" ht="15.75" x14ac:dyDescent="0.25">
      <c r="A49" s="28" t="s">
        <v>63</v>
      </c>
      <c r="B49" s="30" t="s">
        <v>64</v>
      </c>
      <c r="C49" s="16">
        <v>42237</v>
      </c>
      <c r="D49" s="17" t="s">
        <v>33</v>
      </c>
      <c r="E49" s="27"/>
      <c r="F49" s="19">
        <v>262613</v>
      </c>
      <c r="G49" s="20">
        <f t="shared" si="0"/>
        <v>52522.600000000006</v>
      </c>
      <c r="H49" s="21"/>
      <c r="I49" s="22"/>
    </row>
    <row r="50" spans="1:9" ht="15.75" x14ac:dyDescent="0.25">
      <c r="A50" s="28" t="s">
        <v>65</v>
      </c>
      <c r="B50" s="30" t="s">
        <v>66</v>
      </c>
      <c r="C50" s="16">
        <v>42237</v>
      </c>
      <c r="D50" s="17" t="s">
        <v>33</v>
      </c>
      <c r="E50" s="27"/>
      <c r="F50" s="19">
        <v>119061</v>
      </c>
      <c r="G50" s="20">
        <f t="shared" si="0"/>
        <v>23812.2</v>
      </c>
      <c r="H50" s="21"/>
      <c r="I50" s="22"/>
    </row>
    <row r="51" spans="1:9" ht="15.75" x14ac:dyDescent="0.25">
      <c r="A51" s="28" t="s">
        <v>67</v>
      </c>
      <c r="B51" s="30" t="s">
        <v>68</v>
      </c>
      <c r="C51" s="16">
        <v>42237</v>
      </c>
      <c r="D51" s="17" t="s">
        <v>33</v>
      </c>
      <c r="E51" s="27"/>
      <c r="F51" s="19">
        <v>146954</v>
      </c>
      <c r="G51" s="20">
        <f t="shared" si="0"/>
        <v>29390.800000000003</v>
      </c>
      <c r="H51" s="21"/>
      <c r="I51" s="22"/>
    </row>
    <row r="52" spans="1:9" ht="15.75" x14ac:dyDescent="0.25">
      <c r="A52" s="28" t="s">
        <v>69</v>
      </c>
      <c r="B52" s="30" t="s">
        <v>70</v>
      </c>
      <c r="C52" s="16">
        <v>42237</v>
      </c>
      <c r="D52" s="17" t="s">
        <v>33</v>
      </c>
      <c r="E52" s="27"/>
      <c r="F52" s="19">
        <v>194821</v>
      </c>
      <c r="G52" s="20">
        <f t="shared" si="0"/>
        <v>38964.200000000004</v>
      </c>
      <c r="H52" s="21"/>
      <c r="I52" s="22"/>
    </row>
    <row r="53" spans="1:9" ht="15.75" x14ac:dyDescent="0.25">
      <c r="A53" s="31"/>
      <c r="B53" s="29" t="s">
        <v>71</v>
      </c>
      <c r="C53" s="16">
        <v>42237</v>
      </c>
      <c r="D53" s="17" t="s">
        <v>33</v>
      </c>
      <c r="E53" s="27"/>
      <c r="F53" s="19">
        <v>1204506</v>
      </c>
      <c r="G53" s="20">
        <f t="shared" si="0"/>
        <v>240901.2</v>
      </c>
      <c r="H53" s="21"/>
      <c r="I53" s="22"/>
    </row>
    <row r="54" spans="1:9" ht="15.75" x14ac:dyDescent="0.25">
      <c r="A54" s="31"/>
      <c r="B54" s="30" t="s">
        <v>72</v>
      </c>
      <c r="C54" s="16">
        <v>42237</v>
      </c>
      <c r="D54" s="17" t="s">
        <v>33</v>
      </c>
      <c r="E54" s="27"/>
      <c r="F54" s="19">
        <v>15091</v>
      </c>
      <c r="G54" s="20">
        <f t="shared" si="0"/>
        <v>3018.2000000000003</v>
      </c>
      <c r="H54" s="21"/>
      <c r="I54" s="22"/>
    </row>
    <row r="55" spans="1:9" ht="15.75" x14ac:dyDescent="0.25">
      <c r="A55" s="31"/>
      <c r="B55" s="30" t="s">
        <v>73</v>
      </c>
      <c r="C55" s="16">
        <v>41974</v>
      </c>
      <c r="D55" s="17" t="s">
        <v>33</v>
      </c>
      <c r="E55" s="27"/>
      <c r="F55" s="19">
        <v>196980</v>
      </c>
      <c r="G55" s="20">
        <f t="shared" si="0"/>
        <v>39396</v>
      </c>
      <c r="H55" s="21"/>
      <c r="I55" s="22"/>
    </row>
    <row r="56" spans="1:9" ht="15.75" x14ac:dyDescent="0.25">
      <c r="A56" s="31"/>
      <c r="B56" s="30" t="s">
        <v>74</v>
      </c>
      <c r="C56" s="16">
        <v>41974</v>
      </c>
      <c r="D56" s="17" t="s">
        <v>33</v>
      </c>
      <c r="E56" s="27"/>
      <c r="F56" s="19">
        <v>330000</v>
      </c>
      <c r="G56" s="20">
        <f t="shared" si="0"/>
        <v>66000</v>
      </c>
      <c r="H56" s="21"/>
      <c r="I56" s="22"/>
    </row>
    <row r="57" spans="1:9" ht="15.75" x14ac:dyDescent="0.25">
      <c r="A57" s="31"/>
      <c r="B57" s="30" t="s">
        <v>75</v>
      </c>
      <c r="C57" s="16">
        <v>41974</v>
      </c>
      <c r="D57" s="17" t="s">
        <v>33</v>
      </c>
      <c r="E57" s="27"/>
      <c r="F57" s="19">
        <v>8997600</v>
      </c>
      <c r="G57" s="20">
        <f t="shared" si="0"/>
        <v>1799520</v>
      </c>
      <c r="H57" s="21"/>
      <c r="I57" s="22"/>
    </row>
    <row r="58" spans="1:9" ht="15.75" x14ac:dyDescent="0.25">
      <c r="A58" s="31"/>
      <c r="B58" s="30" t="s">
        <v>76</v>
      </c>
      <c r="C58" s="16">
        <v>41974</v>
      </c>
      <c r="D58" s="17" t="s">
        <v>33</v>
      </c>
      <c r="E58" s="27"/>
      <c r="F58" s="19">
        <v>6819400</v>
      </c>
      <c r="G58" s="20">
        <f t="shared" si="0"/>
        <v>1363880</v>
      </c>
      <c r="H58" s="21"/>
      <c r="I58" s="22"/>
    </row>
    <row r="59" spans="1:9" ht="15.75" x14ac:dyDescent="0.25">
      <c r="A59" s="28"/>
      <c r="B59" s="33" t="s">
        <v>77</v>
      </c>
      <c r="C59" s="16">
        <v>41974</v>
      </c>
      <c r="D59" s="17" t="s">
        <v>78</v>
      </c>
      <c r="E59" s="27"/>
      <c r="F59" s="19">
        <v>117270</v>
      </c>
      <c r="G59" s="20">
        <f t="shared" si="0"/>
        <v>23454</v>
      </c>
      <c r="H59" s="21"/>
      <c r="I59" s="22"/>
    </row>
    <row r="60" spans="1:9" ht="15.75" x14ac:dyDescent="0.25">
      <c r="A60" s="28"/>
      <c r="B60" s="33" t="s">
        <v>79</v>
      </c>
      <c r="C60" s="16">
        <v>42237</v>
      </c>
      <c r="D60" s="17" t="s">
        <v>78</v>
      </c>
      <c r="E60" s="27"/>
      <c r="F60" s="19">
        <v>338100</v>
      </c>
      <c r="G60" s="20">
        <f t="shared" si="0"/>
        <v>67620</v>
      </c>
      <c r="H60" s="21"/>
      <c r="I60" s="22"/>
    </row>
    <row r="61" spans="1:9" ht="15.75" x14ac:dyDescent="0.25">
      <c r="A61" s="28"/>
      <c r="B61" s="33" t="s">
        <v>80</v>
      </c>
      <c r="C61" s="16">
        <v>42237</v>
      </c>
      <c r="D61" s="17" t="s">
        <v>78</v>
      </c>
      <c r="E61" s="27"/>
      <c r="F61" s="19">
        <v>345500</v>
      </c>
      <c r="G61" s="20">
        <f>F61*0.2</f>
        <v>69100</v>
      </c>
      <c r="H61" s="21"/>
      <c r="I61" s="22"/>
    </row>
    <row r="62" spans="1:9" ht="15.75" x14ac:dyDescent="0.25">
      <c r="A62" s="28"/>
      <c r="B62" s="33" t="s">
        <v>81</v>
      </c>
      <c r="C62" s="16">
        <v>42237</v>
      </c>
      <c r="D62" s="17" t="s">
        <v>78</v>
      </c>
      <c r="E62" s="27"/>
      <c r="F62" s="19">
        <v>333000</v>
      </c>
      <c r="G62" s="20">
        <f>F62*0.2</f>
        <v>66600</v>
      </c>
      <c r="H62" s="21"/>
      <c r="I62" s="22"/>
    </row>
    <row r="63" spans="1:9" ht="15.75" x14ac:dyDescent="0.25">
      <c r="A63" s="31"/>
      <c r="B63" s="33" t="s">
        <v>82</v>
      </c>
      <c r="C63" s="16">
        <v>41974</v>
      </c>
      <c r="D63" s="17" t="s">
        <v>78</v>
      </c>
      <c r="E63" s="27"/>
      <c r="F63" s="19">
        <v>111510</v>
      </c>
      <c r="G63" s="20">
        <f t="shared" si="0"/>
        <v>22302</v>
      </c>
      <c r="H63" s="21"/>
      <c r="I63" s="22"/>
    </row>
    <row r="64" spans="1:9" ht="15.75" x14ac:dyDescent="0.25">
      <c r="A64" s="31"/>
      <c r="B64" s="32" t="s">
        <v>83</v>
      </c>
      <c r="C64" s="16">
        <v>41974</v>
      </c>
      <c r="D64" s="17" t="s">
        <v>78</v>
      </c>
      <c r="E64" s="27"/>
      <c r="F64" s="19">
        <v>37665</v>
      </c>
      <c r="G64" s="20">
        <f t="shared" si="0"/>
        <v>7533</v>
      </c>
      <c r="H64" s="21"/>
      <c r="I64" s="22"/>
    </row>
    <row r="65" spans="1:9" ht="15.75" x14ac:dyDescent="0.25">
      <c r="A65" s="28" t="s">
        <v>84</v>
      </c>
      <c r="B65" s="33" t="s">
        <v>85</v>
      </c>
      <c r="C65" s="16">
        <v>42237</v>
      </c>
      <c r="D65" s="17" t="s">
        <v>17</v>
      </c>
      <c r="E65" s="27"/>
      <c r="F65" s="19">
        <v>746172</v>
      </c>
      <c r="G65" s="20">
        <f t="shared" si="0"/>
        <v>149234.4</v>
      </c>
      <c r="H65" s="21"/>
      <c r="I65" s="22"/>
    </row>
    <row r="66" spans="1:9" ht="15.75" x14ac:dyDescent="0.25">
      <c r="A66" s="28" t="s">
        <v>86</v>
      </c>
      <c r="B66" s="33" t="s">
        <v>87</v>
      </c>
      <c r="C66" s="16">
        <v>42237</v>
      </c>
      <c r="D66" s="17" t="s">
        <v>17</v>
      </c>
      <c r="E66" s="27"/>
      <c r="F66" s="19">
        <v>824000</v>
      </c>
      <c r="G66" s="20">
        <f t="shared" si="0"/>
        <v>164800</v>
      </c>
      <c r="H66" s="21"/>
      <c r="I66" s="22"/>
    </row>
    <row r="67" spans="1:9" ht="15.75" x14ac:dyDescent="0.25">
      <c r="A67" s="28" t="s">
        <v>88</v>
      </c>
      <c r="B67" s="33" t="s">
        <v>89</v>
      </c>
      <c r="C67" s="16">
        <v>42237</v>
      </c>
      <c r="D67" s="17" t="s">
        <v>17</v>
      </c>
      <c r="E67" s="27"/>
      <c r="F67" s="19">
        <v>846140</v>
      </c>
      <c r="G67" s="20">
        <f t="shared" si="0"/>
        <v>169228</v>
      </c>
      <c r="H67" s="21"/>
      <c r="I67" s="22"/>
    </row>
    <row r="68" spans="1:9" ht="15.75" x14ac:dyDescent="0.25">
      <c r="A68" s="28" t="s">
        <v>90</v>
      </c>
      <c r="B68" s="33" t="s">
        <v>91</v>
      </c>
      <c r="C68" s="16">
        <v>42237</v>
      </c>
      <c r="D68" s="17" t="s">
        <v>17</v>
      </c>
      <c r="E68" s="27"/>
      <c r="F68" s="19">
        <v>604560</v>
      </c>
      <c r="G68" s="20">
        <f t="shared" si="0"/>
        <v>120912</v>
      </c>
      <c r="H68" s="21"/>
      <c r="I68" s="22"/>
    </row>
    <row r="69" spans="1:9" ht="15.75" x14ac:dyDescent="0.25">
      <c r="A69" s="28" t="s">
        <v>92</v>
      </c>
      <c r="B69" s="33" t="s">
        <v>93</v>
      </c>
      <c r="C69" s="16">
        <v>42237</v>
      </c>
      <c r="D69" s="17" t="s">
        <v>17</v>
      </c>
      <c r="E69" s="27"/>
      <c r="F69" s="19">
        <v>570858</v>
      </c>
      <c r="G69" s="20">
        <f t="shared" si="0"/>
        <v>114171.6</v>
      </c>
      <c r="H69" s="21"/>
      <c r="I69" s="22"/>
    </row>
    <row r="70" spans="1:9" s="56" customFormat="1" ht="15.75" x14ac:dyDescent="0.25">
      <c r="A70" s="49" t="s">
        <v>84</v>
      </c>
      <c r="B70" s="58" t="s">
        <v>156</v>
      </c>
      <c r="C70" s="50">
        <v>42237</v>
      </c>
      <c r="D70" s="51" t="s">
        <v>17</v>
      </c>
      <c r="E70" s="52"/>
      <c r="F70" s="53">
        <v>771885</v>
      </c>
      <c r="G70" s="53">
        <f t="shared" si="0"/>
        <v>154377</v>
      </c>
      <c r="H70" s="54"/>
      <c r="I70" s="55"/>
    </row>
    <row r="71" spans="1:9" s="56" customFormat="1" ht="15.75" x14ac:dyDescent="0.25">
      <c r="A71" s="49" t="s">
        <v>86</v>
      </c>
      <c r="B71" s="58" t="s">
        <v>158</v>
      </c>
      <c r="C71" s="50">
        <v>42237</v>
      </c>
      <c r="D71" s="51" t="s">
        <v>17</v>
      </c>
      <c r="E71" s="52"/>
      <c r="F71" s="53">
        <v>854482</v>
      </c>
      <c r="G71" s="53">
        <f t="shared" si="0"/>
        <v>170896.40000000002</v>
      </c>
      <c r="H71" s="54"/>
      <c r="I71" s="55"/>
    </row>
    <row r="72" spans="1:9" s="56" customFormat="1" ht="15.75" x14ac:dyDescent="0.25">
      <c r="A72" s="49" t="s">
        <v>88</v>
      </c>
      <c r="B72" s="58" t="s">
        <v>159</v>
      </c>
      <c r="C72" s="50">
        <v>42237</v>
      </c>
      <c r="D72" s="51" t="s">
        <v>17</v>
      </c>
      <c r="E72" s="52"/>
      <c r="F72" s="53">
        <v>877814</v>
      </c>
      <c r="G72" s="53">
        <f t="shared" si="0"/>
        <v>175562.80000000002</v>
      </c>
      <c r="H72" s="54"/>
      <c r="I72" s="55"/>
    </row>
    <row r="73" spans="1:9" s="56" customFormat="1" ht="15.75" x14ac:dyDescent="0.25">
      <c r="A73" s="49" t="s">
        <v>90</v>
      </c>
      <c r="B73" s="58" t="s">
        <v>160</v>
      </c>
      <c r="C73" s="50">
        <v>42237</v>
      </c>
      <c r="D73" s="51" t="s">
        <v>17</v>
      </c>
      <c r="E73" s="52"/>
      <c r="F73" s="53">
        <v>657765</v>
      </c>
      <c r="G73" s="53">
        <f t="shared" si="0"/>
        <v>131553</v>
      </c>
      <c r="H73" s="54"/>
      <c r="I73" s="55"/>
    </row>
    <row r="74" spans="1:9" s="56" customFormat="1" ht="15.75" x14ac:dyDescent="0.25">
      <c r="A74" s="49" t="s">
        <v>92</v>
      </c>
      <c r="B74" s="58" t="s">
        <v>161</v>
      </c>
      <c r="C74" s="50">
        <v>42237</v>
      </c>
      <c r="D74" s="51" t="s">
        <v>17</v>
      </c>
      <c r="E74" s="52"/>
      <c r="F74" s="53">
        <v>613351</v>
      </c>
      <c r="G74" s="53">
        <f t="shared" si="0"/>
        <v>122670.20000000001</v>
      </c>
      <c r="H74" s="54"/>
      <c r="I74" s="55"/>
    </row>
    <row r="75" spans="1:9" ht="15.75" x14ac:dyDescent="0.25">
      <c r="A75" s="28" t="s">
        <v>92</v>
      </c>
      <c r="B75" s="33" t="s">
        <v>99</v>
      </c>
      <c r="C75" s="16">
        <v>42237</v>
      </c>
      <c r="D75" s="17" t="s">
        <v>17</v>
      </c>
      <c r="E75" s="27"/>
      <c r="F75" s="19">
        <v>574845</v>
      </c>
      <c r="G75" s="20">
        <f t="shared" si="0"/>
        <v>114969</v>
      </c>
      <c r="H75" s="21"/>
      <c r="I75" s="22"/>
    </row>
    <row r="76" spans="1:9" ht="15.75" x14ac:dyDescent="0.25">
      <c r="A76" s="28" t="s">
        <v>90</v>
      </c>
      <c r="B76" s="33" t="s">
        <v>100</v>
      </c>
      <c r="C76" s="16">
        <v>42237</v>
      </c>
      <c r="D76" s="17" t="s">
        <v>17</v>
      </c>
      <c r="E76" s="27"/>
      <c r="F76" s="19">
        <v>636794</v>
      </c>
      <c r="G76" s="20">
        <f t="shared" si="0"/>
        <v>127358.8</v>
      </c>
      <c r="H76" s="21"/>
      <c r="I76" s="22"/>
    </row>
    <row r="77" spans="1:9" ht="15.75" x14ac:dyDescent="0.25">
      <c r="A77" s="28" t="s">
        <v>84</v>
      </c>
      <c r="B77" s="33" t="s">
        <v>101</v>
      </c>
      <c r="C77" s="16">
        <v>42237</v>
      </c>
      <c r="D77" s="17" t="s">
        <v>17</v>
      </c>
      <c r="E77" s="27"/>
      <c r="F77" s="19">
        <v>737506</v>
      </c>
      <c r="G77" s="20">
        <f t="shared" si="0"/>
        <v>147501.20000000001</v>
      </c>
      <c r="H77" s="21"/>
      <c r="I77" s="22"/>
    </row>
    <row r="78" spans="1:9" ht="15.75" x14ac:dyDescent="0.25">
      <c r="A78" s="28"/>
      <c r="B78" s="33" t="s">
        <v>102</v>
      </c>
      <c r="C78" s="16">
        <v>42237</v>
      </c>
      <c r="D78" s="17" t="s">
        <v>17</v>
      </c>
      <c r="E78" s="27"/>
      <c r="F78" s="19">
        <v>785304</v>
      </c>
      <c r="G78" s="20">
        <f t="shared" si="0"/>
        <v>157060.80000000002</v>
      </c>
      <c r="H78" s="21"/>
      <c r="I78" s="22"/>
    </row>
    <row r="79" spans="1:9" s="56" customFormat="1" ht="15.75" x14ac:dyDescent="0.25">
      <c r="A79" s="49" t="s">
        <v>92</v>
      </c>
      <c r="B79" s="58" t="s">
        <v>162</v>
      </c>
      <c r="C79" s="50">
        <v>42237</v>
      </c>
      <c r="D79" s="51" t="s">
        <v>17</v>
      </c>
      <c r="E79" s="52"/>
      <c r="F79" s="53">
        <v>593835</v>
      </c>
      <c r="G79" s="53">
        <f t="shared" si="0"/>
        <v>118767</v>
      </c>
      <c r="H79" s="54"/>
      <c r="I79" s="55"/>
    </row>
    <row r="80" spans="1:9" s="56" customFormat="1" ht="15.75" x14ac:dyDescent="0.25">
      <c r="A80" s="49" t="s">
        <v>90</v>
      </c>
      <c r="B80" s="58" t="s">
        <v>163</v>
      </c>
      <c r="C80" s="50">
        <v>42237</v>
      </c>
      <c r="D80" s="51" t="s">
        <v>17</v>
      </c>
      <c r="E80" s="52"/>
      <c r="F80" s="53">
        <v>635424</v>
      </c>
      <c r="G80" s="53">
        <f t="shared" si="0"/>
        <v>127084.8</v>
      </c>
      <c r="H80" s="54"/>
      <c r="I80" s="55"/>
    </row>
    <row r="81" spans="1:9" s="56" customFormat="1" ht="15.75" x14ac:dyDescent="0.25">
      <c r="A81" s="49" t="s">
        <v>84</v>
      </c>
      <c r="B81" s="58" t="s">
        <v>157</v>
      </c>
      <c r="C81" s="50">
        <v>42237</v>
      </c>
      <c r="D81" s="51" t="s">
        <v>17</v>
      </c>
      <c r="E81" s="52"/>
      <c r="F81" s="53">
        <v>736045</v>
      </c>
      <c r="G81" s="53">
        <f t="shared" si="0"/>
        <v>147209</v>
      </c>
      <c r="H81" s="54"/>
      <c r="I81" s="55"/>
    </row>
    <row r="82" spans="1:9" s="56" customFormat="1" ht="15.75" x14ac:dyDescent="0.25">
      <c r="A82" s="49"/>
      <c r="B82" s="58" t="s">
        <v>164</v>
      </c>
      <c r="C82" s="50">
        <v>42237</v>
      </c>
      <c r="D82" s="51" t="s">
        <v>17</v>
      </c>
      <c r="E82" s="52"/>
      <c r="F82" s="53">
        <v>784710</v>
      </c>
      <c r="G82" s="53">
        <f t="shared" ref="G82:G113" si="1">F82*0.2</f>
        <v>156942</v>
      </c>
      <c r="H82" s="54"/>
      <c r="I82" s="55"/>
    </row>
    <row r="83" spans="1:9" ht="15.75" x14ac:dyDescent="0.25">
      <c r="A83" s="28" t="s">
        <v>107</v>
      </c>
      <c r="B83" s="26" t="s">
        <v>108</v>
      </c>
      <c r="C83" s="16">
        <v>42237</v>
      </c>
      <c r="D83" s="17" t="s">
        <v>17</v>
      </c>
      <c r="E83" s="27"/>
      <c r="F83" s="19">
        <v>709367</v>
      </c>
      <c r="G83" s="20">
        <f t="shared" si="1"/>
        <v>141873.4</v>
      </c>
      <c r="H83" s="21"/>
      <c r="I83" s="22"/>
    </row>
    <row r="84" spans="1:9" ht="15.75" x14ac:dyDescent="0.25">
      <c r="A84" s="28" t="s">
        <v>109</v>
      </c>
      <c r="B84" s="26" t="s">
        <v>110</v>
      </c>
      <c r="C84" s="16">
        <v>42237</v>
      </c>
      <c r="D84" s="17" t="s">
        <v>17</v>
      </c>
      <c r="E84" s="27"/>
      <c r="F84" s="19">
        <v>832653</v>
      </c>
      <c r="G84" s="20">
        <f t="shared" si="1"/>
        <v>166530.6</v>
      </c>
      <c r="H84" s="21"/>
      <c r="I84" s="22"/>
    </row>
    <row r="85" spans="1:9" ht="15.75" x14ac:dyDescent="0.25">
      <c r="A85" s="28" t="s">
        <v>111</v>
      </c>
      <c r="B85" s="26" t="s">
        <v>112</v>
      </c>
      <c r="C85" s="16">
        <v>42237</v>
      </c>
      <c r="D85" s="17" t="s">
        <v>17</v>
      </c>
      <c r="E85" s="27"/>
      <c r="F85" s="19">
        <v>801143</v>
      </c>
      <c r="G85" s="20">
        <f t="shared" si="1"/>
        <v>160228.6</v>
      </c>
      <c r="H85" s="21"/>
      <c r="I85" s="22"/>
    </row>
    <row r="86" spans="1:9" ht="15.75" x14ac:dyDescent="0.25">
      <c r="A86" s="28" t="s">
        <v>113</v>
      </c>
      <c r="B86" s="26" t="s">
        <v>114</v>
      </c>
      <c r="C86" s="16">
        <v>42237</v>
      </c>
      <c r="D86" s="17" t="s">
        <v>17</v>
      </c>
      <c r="E86" s="27"/>
      <c r="F86" s="19">
        <v>566411</v>
      </c>
      <c r="G86" s="20">
        <f t="shared" si="1"/>
        <v>113282.20000000001</v>
      </c>
      <c r="H86" s="21"/>
      <c r="I86" s="22"/>
    </row>
    <row r="87" spans="1:9" ht="15.75" x14ac:dyDescent="0.25">
      <c r="A87" s="28" t="s">
        <v>115</v>
      </c>
      <c r="B87" s="26" t="s">
        <v>116</v>
      </c>
      <c r="C87" s="16">
        <v>42237</v>
      </c>
      <c r="D87" s="17" t="s">
        <v>17</v>
      </c>
      <c r="E87" s="27"/>
      <c r="F87" s="19">
        <v>548186</v>
      </c>
      <c r="G87" s="20">
        <f t="shared" si="1"/>
        <v>109637.20000000001</v>
      </c>
      <c r="H87" s="21"/>
      <c r="I87" s="22"/>
    </row>
    <row r="88" spans="1:9" s="56" customFormat="1" ht="15.75" x14ac:dyDescent="0.25">
      <c r="A88" s="49" t="s">
        <v>107</v>
      </c>
      <c r="B88" s="57" t="s">
        <v>165</v>
      </c>
      <c r="C88" s="50">
        <v>42237</v>
      </c>
      <c r="D88" s="51" t="s">
        <v>17</v>
      </c>
      <c r="E88" s="52"/>
      <c r="F88" s="53">
        <v>689711</v>
      </c>
      <c r="G88" s="53">
        <f t="shared" si="1"/>
        <v>137942.20000000001</v>
      </c>
      <c r="H88" s="54"/>
      <c r="I88" s="55"/>
    </row>
    <row r="89" spans="1:9" s="56" customFormat="1" ht="15.75" x14ac:dyDescent="0.25">
      <c r="A89" s="49" t="s">
        <v>109</v>
      </c>
      <c r="B89" s="57" t="s">
        <v>166</v>
      </c>
      <c r="C89" s="50">
        <v>42237</v>
      </c>
      <c r="D89" s="51" t="s">
        <v>17</v>
      </c>
      <c r="E89" s="52"/>
      <c r="F89" s="53">
        <v>814914</v>
      </c>
      <c r="G89" s="53">
        <f t="shared" si="1"/>
        <v>162982.80000000002</v>
      </c>
      <c r="H89" s="54"/>
      <c r="I89" s="55"/>
    </row>
    <row r="90" spans="1:9" s="56" customFormat="1" ht="15.75" x14ac:dyDescent="0.25">
      <c r="A90" s="49" t="s">
        <v>111</v>
      </c>
      <c r="B90" s="57" t="s">
        <v>167</v>
      </c>
      <c r="C90" s="50">
        <v>42237</v>
      </c>
      <c r="D90" s="51" t="s">
        <v>17</v>
      </c>
      <c r="E90" s="52"/>
      <c r="F90" s="53">
        <v>812059</v>
      </c>
      <c r="G90" s="53">
        <f t="shared" si="1"/>
        <v>162411.80000000002</v>
      </c>
      <c r="H90" s="54"/>
      <c r="I90" s="55"/>
    </row>
    <row r="91" spans="1:9" s="56" customFormat="1" ht="15.75" x14ac:dyDescent="0.25">
      <c r="A91" s="49" t="s">
        <v>113</v>
      </c>
      <c r="B91" s="57" t="s">
        <v>168</v>
      </c>
      <c r="C91" s="50">
        <v>42237</v>
      </c>
      <c r="D91" s="51" t="s">
        <v>17</v>
      </c>
      <c r="E91" s="52"/>
      <c r="F91" s="53">
        <v>562810</v>
      </c>
      <c r="G91" s="53">
        <f t="shared" si="1"/>
        <v>112562</v>
      </c>
      <c r="H91" s="54"/>
      <c r="I91" s="55"/>
    </row>
    <row r="92" spans="1:9" s="56" customFormat="1" ht="15.75" x14ac:dyDescent="0.25">
      <c r="A92" s="49" t="s">
        <v>115</v>
      </c>
      <c r="B92" s="57" t="s">
        <v>169</v>
      </c>
      <c r="C92" s="50">
        <v>42237</v>
      </c>
      <c r="D92" s="51" t="s">
        <v>17</v>
      </c>
      <c r="E92" s="52"/>
      <c r="F92" s="53">
        <v>526349</v>
      </c>
      <c r="G92" s="53">
        <f t="shared" si="1"/>
        <v>105269.8</v>
      </c>
      <c r="H92" s="54"/>
      <c r="I92" s="55"/>
    </row>
    <row r="93" spans="1:9" ht="15.75" x14ac:dyDescent="0.25">
      <c r="A93" s="28" t="s">
        <v>113</v>
      </c>
      <c r="B93" s="26" t="s">
        <v>122</v>
      </c>
      <c r="C93" s="16">
        <v>42237</v>
      </c>
      <c r="D93" s="17" t="s">
        <v>17</v>
      </c>
      <c r="E93" s="27"/>
      <c r="F93" s="19">
        <v>587804</v>
      </c>
      <c r="G93" s="20">
        <f t="shared" si="1"/>
        <v>117560.8</v>
      </c>
      <c r="H93" s="21"/>
      <c r="I93" s="22"/>
    </row>
    <row r="94" spans="1:9" ht="15.75" x14ac:dyDescent="0.25">
      <c r="A94" s="28" t="s">
        <v>115</v>
      </c>
      <c r="B94" s="26" t="s">
        <v>123</v>
      </c>
      <c r="C94" s="16">
        <v>42237</v>
      </c>
      <c r="D94" s="17" t="s">
        <v>17</v>
      </c>
      <c r="E94" s="27"/>
      <c r="F94" s="19">
        <v>521598</v>
      </c>
      <c r="G94" s="20">
        <f t="shared" si="1"/>
        <v>104319.6</v>
      </c>
      <c r="H94" s="21"/>
      <c r="I94" s="22"/>
    </row>
    <row r="95" spans="1:9" s="56" customFormat="1" ht="15.75" x14ac:dyDescent="0.25">
      <c r="A95" s="49" t="s">
        <v>113</v>
      </c>
      <c r="B95" s="57" t="s">
        <v>170</v>
      </c>
      <c r="C95" s="50">
        <v>42237</v>
      </c>
      <c r="D95" s="51" t="s">
        <v>17</v>
      </c>
      <c r="E95" s="52"/>
      <c r="F95" s="53">
        <v>608493</v>
      </c>
      <c r="G95" s="53">
        <f t="shared" si="1"/>
        <v>121698.6</v>
      </c>
      <c r="H95" s="54"/>
      <c r="I95" s="55"/>
    </row>
    <row r="96" spans="1:9" s="56" customFormat="1" ht="15.75" x14ac:dyDescent="0.25">
      <c r="A96" s="49" t="s">
        <v>115</v>
      </c>
      <c r="B96" s="57" t="s">
        <v>171</v>
      </c>
      <c r="C96" s="50">
        <v>42237</v>
      </c>
      <c r="D96" s="51" t="s">
        <v>17</v>
      </c>
      <c r="E96" s="52"/>
      <c r="F96" s="53">
        <v>534311</v>
      </c>
      <c r="G96" s="53">
        <f t="shared" si="1"/>
        <v>106862.20000000001</v>
      </c>
      <c r="H96" s="54"/>
      <c r="I96" s="55"/>
    </row>
    <row r="97" spans="1:9" ht="15.75" x14ac:dyDescent="0.25">
      <c r="A97" s="28" t="s">
        <v>126</v>
      </c>
      <c r="B97" s="30" t="s">
        <v>127</v>
      </c>
      <c r="C97" s="16">
        <v>42237</v>
      </c>
      <c r="D97" s="17" t="s">
        <v>17</v>
      </c>
      <c r="E97" s="27"/>
      <c r="F97" s="19">
        <v>464042</v>
      </c>
      <c r="G97" s="20">
        <f t="shared" si="1"/>
        <v>92808.400000000009</v>
      </c>
      <c r="H97" s="21"/>
      <c r="I97" s="22"/>
    </row>
    <row r="98" spans="1:9" ht="15.75" x14ac:dyDescent="0.25">
      <c r="A98" s="28" t="s">
        <v>128</v>
      </c>
      <c r="B98" s="30" t="s">
        <v>129</v>
      </c>
      <c r="C98" s="16">
        <v>42237</v>
      </c>
      <c r="D98" s="17" t="s">
        <v>17</v>
      </c>
      <c r="E98" s="27"/>
      <c r="F98" s="19">
        <v>595682</v>
      </c>
      <c r="G98" s="20">
        <f t="shared" si="1"/>
        <v>119136.40000000001</v>
      </c>
      <c r="H98" s="21"/>
      <c r="I98" s="22"/>
    </row>
    <row r="99" spans="1:9" ht="15.75" x14ac:dyDescent="0.25">
      <c r="A99" s="28" t="s">
        <v>130</v>
      </c>
      <c r="B99" s="30" t="s">
        <v>131</v>
      </c>
      <c r="C99" s="16">
        <v>42237</v>
      </c>
      <c r="D99" s="17" t="s">
        <v>17</v>
      </c>
      <c r="E99" s="27"/>
      <c r="F99" s="19">
        <v>694711</v>
      </c>
      <c r="G99" s="20">
        <f t="shared" si="1"/>
        <v>138942.20000000001</v>
      </c>
      <c r="H99" s="21"/>
      <c r="I99" s="22"/>
    </row>
    <row r="100" spans="1:9" ht="15.75" x14ac:dyDescent="0.25">
      <c r="A100" s="28"/>
      <c r="B100" s="26" t="s">
        <v>132</v>
      </c>
      <c r="C100" s="16">
        <v>42237</v>
      </c>
      <c r="D100" s="17" t="s">
        <v>17</v>
      </c>
      <c r="E100" s="27"/>
      <c r="F100" s="19">
        <v>488261</v>
      </c>
      <c r="G100" s="20">
        <f t="shared" si="1"/>
        <v>97652.200000000012</v>
      </c>
      <c r="H100" s="21"/>
      <c r="I100" s="22"/>
    </row>
    <row r="101" spans="1:9" ht="15.75" x14ac:dyDescent="0.25">
      <c r="A101" s="28"/>
      <c r="B101" s="26" t="s">
        <v>133</v>
      </c>
      <c r="C101" s="16">
        <v>42237</v>
      </c>
      <c r="D101" s="17" t="s">
        <v>17</v>
      </c>
      <c r="E101" s="27"/>
      <c r="F101" s="19">
        <v>614387</v>
      </c>
      <c r="G101" s="20">
        <f t="shared" si="1"/>
        <v>122877.40000000001</v>
      </c>
      <c r="H101" s="21"/>
      <c r="I101" s="22"/>
    </row>
    <row r="102" spans="1:9" ht="15.75" x14ac:dyDescent="0.25">
      <c r="A102" s="28"/>
      <c r="B102" s="26" t="s">
        <v>134</v>
      </c>
      <c r="C102" s="16">
        <v>42237</v>
      </c>
      <c r="D102" s="17" t="s">
        <v>17</v>
      </c>
      <c r="E102" s="27"/>
      <c r="F102" s="19">
        <v>725542</v>
      </c>
      <c r="G102" s="20">
        <f t="shared" si="1"/>
        <v>145108.4</v>
      </c>
      <c r="H102" s="21"/>
      <c r="I102" s="22"/>
    </row>
    <row r="103" spans="1:9" ht="15.75" x14ac:dyDescent="0.25">
      <c r="A103" s="28" t="s">
        <v>126</v>
      </c>
      <c r="B103" s="30" t="s">
        <v>135</v>
      </c>
      <c r="C103" s="16">
        <v>42237</v>
      </c>
      <c r="D103" s="17" t="s">
        <v>17</v>
      </c>
      <c r="E103" s="27"/>
      <c r="F103" s="19">
        <v>496022</v>
      </c>
      <c r="G103" s="20">
        <f t="shared" si="1"/>
        <v>99204.400000000009</v>
      </c>
      <c r="H103" s="21"/>
      <c r="I103" s="22"/>
    </row>
    <row r="104" spans="1:9" ht="15.75" x14ac:dyDescent="0.25">
      <c r="A104" s="28" t="s">
        <v>128</v>
      </c>
      <c r="B104" s="30" t="s">
        <v>136</v>
      </c>
      <c r="C104" s="16">
        <v>42237</v>
      </c>
      <c r="D104" s="17" t="s">
        <v>17</v>
      </c>
      <c r="E104" s="27"/>
      <c r="F104" s="19">
        <v>619273</v>
      </c>
      <c r="G104" s="20">
        <f t="shared" si="1"/>
        <v>123854.6</v>
      </c>
      <c r="H104" s="21"/>
      <c r="I104" s="22"/>
    </row>
    <row r="105" spans="1:9" ht="15.75" x14ac:dyDescent="0.25">
      <c r="A105" s="28" t="s">
        <v>130</v>
      </c>
      <c r="B105" s="30" t="s">
        <v>137</v>
      </c>
      <c r="C105" s="16">
        <v>42237</v>
      </c>
      <c r="D105" s="17" t="s">
        <v>17</v>
      </c>
      <c r="E105" s="27"/>
      <c r="F105" s="19">
        <v>673033</v>
      </c>
      <c r="G105" s="20">
        <f t="shared" si="1"/>
        <v>134606.6</v>
      </c>
      <c r="H105" s="21"/>
      <c r="I105" s="22"/>
    </row>
    <row r="106" spans="1:9" ht="15.75" x14ac:dyDescent="0.25">
      <c r="A106" s="28" t="s">
        <v>138</v>
      </c>
      <c r="B106" s="30" t="s">
        <v>139</v>
      </c>
      <c r="C106" s="16">
        <v>42237</v>
      </c>
      <c r="D106" s="17" t="s">
        <v>17</v>
      </c>
      <c r="E106" s="27"/>
      <c r="F106" s="19">
        <v>341896</v>
      </c>
      <c r="G106" s="20">
        <f t="shared" si="1"/>
        <v>68379.199999999997</v>
      </c>
      <c r="H106" s="21"/>
      <c r="I106" s="22"/>
    </row>
    <row r="107" spans="1:9" ht="15.75" x14ac:dyDescent="0.25">
      <c r="A107" s="28" t="s">
        <v>140</v>
      </c>
      <c r="B107" s="30" t="s">
        <v>141</v>
      </c>
      <c r="C107" s="16">
        <v>42237</v>
      </c>
      <c r="D107" s="17" t="s">
        <v>17</v>
      </c>
      <c r="E107" s="27"/>
      <c r="F107" s="19">
        <v>422952</v>
      </c>
      <c r="G107" s="20">
        <f t="shared" si="1"/>
        <v>84590.400000000009</v>
      </c>
      <c r="H107" s="21"/>
      <c r="I107" s="22"/>
    </row>
    <row r="108" spans="1:9" ht="15.75" x14ac:dyDescent="0.25">
      <c r="A108" s="28"/>
      <c r="B108" s="26" t="s">
        <v>142</v>
      </c>
      <c r="C108" s="16">
        <v>42237</v>
      </c>
      <c r="D108" s="17" t="s">
        <v>17</v>
      </c>
      <c r="E108" s="27"/>
      <c r="F108" s="19">
        <v>533934</v>
      </c>
      <c r="G108" s="20">
        <f t="shared" si="1"/>
        <v>106786.8</v>
      </c>
      <c r="H108" s="21"/>
      <c r="I108" s="22"/>
    </row>
    <row r="109" spans="1:9" ht="15.75" x14ac:dyDescent="0.25">
      <c r="A109" s="28"/>
      <c r="B109" s="26" t="s">
        <v>143</v>
      </c>
      <c r="C109" s="16">
        <v>42237</v>
      </c>
      <c r="D109" s="17" t="s">
        <v>17</v>
      </c>
      <c r="E109" s="27"/>
      <c r="F109" s="19">
        <v>653910</v>
      </c>
      <c r="G109" s="20">
        <f t="shared" si="1"/>
        <v>130782</v>
      </c>
      <c r="H109" s="21"/>
      <c r="I109" s="22"/>
    </row>
    <row r="110" spans="1:9" ht="15.75" x14ac:dyDescent="0.25">
      <c r="A110" s="28"/>
      <c r="B110" s="26" t="s">
        <v>144</v>
      </c>
      <c r="C110" s="16">
        <v>42237</v>
      </c>
      <c r="D110" s="17" t="s">
        <v>17</v>
      </c>
      <c r="E110" s="27"/>
      <c r="F110" s="19">
        <v>710720</v>
      </c>
      <c r="G110" s="20">
        <f t="shared" si="1"/>
        <v>142144</v>
      </c>
      <c r="H110" s="21"/>
      <c r="I110" s="22"/>
    </row>
    <row r="111" spans="1:9" ht="15.75" x14ac:dyDescent="0.25">
      <c r="A111" s="28"/>
      <c r="B111" s="26" t="s">
        <v>145</v>
      </c>
      <c r="C111" s="16">
        <v>42237</v>
      </c>
      <c r="D111" s="17" t="s">
        <v>17</v>
      </c>
      <c r="E111" s="27"/>
      <c r="F111" s="19">
        <v>360563</v>
      </c>
      <c r="G111" s="20">
        <f t="shared" si="1"/>
        <v>72112.600000000006</v>
      </c>
      <c r="H111" s="21"/>
      <c r="I111" s="22"/>
    </row>
    <row r="112" spans="1:9" ht="15.75" x14ac:dyDescent="0.25">
      <c r="A112" s="28"/>
      <c r="B112" s="26" t="s">
        <v>146</v>
      </c>
      <c r="C112" s="16">
        <v>42237</v>
      </c>
      <c r="D112" s="17" t="s">
        <v>17</v>
      </c>
      <c r="E112" s="27"/>
      <c r="F112" s="19">
        <v>450106</v>
      </c>
      <c r="G112" s="20">
        <f t="shared" si="1"/>
        <v>90021.200000000012</v>
      </c>
      <c r="H112" s="21"/>
      <c r="I112" s="22"/>
    </row>
    <row r="113" spans="1:8" ht="15.75" x14ac:dyDescent="0.25">
      <c r="A113" s="28"/>
      <c r="B113" s="30" t="s">
        <v>147</v>
      </c>
      <c r="C113" s="16">
        <v>42237</v>
      </c>
      <c r="D113" s="17" t="s">
        <v>78</v>
      </c>
      <c r="E113" s="45"/>
      <c r="F113" s="19">
        <v>3949733</v>
      </c>
      <c r="G113" s="47">
        <f t="shared" si="1"/>
        <v>789946.60000000009</v>
      </c>
      <c r="H113" s="39"/>
    </row>
    <row r="114" spans="1:8" ht="15.75" x14ac:dyDescent="0.25">
      <c r="B114" s="37"/>
      <c r="C114" s="38">
        <v>41821</v>
      </c>
      <c r="D114" s="37"/>
    </row>
    <row r="116" spans="1:8" x14ac:dyDescent="0.25">
      <c r="C116" s="40"/>
    </row>
    <row r="117" spans="1:8" ht="15.75" x14ac:dyDescent="0.25">
      <c r="C117" s="41"/>
    </row>
    <row r="118" spans="1:8" ht="15.75" x14ac:dyDescent="0.25">
      <c r="C118" s="41"/>
      <c r="D118" s="42"/>
      <c r="E118" s="43"/>
    </row>
    <row r="119" spans="1:8" ht="15.75" x14ac:dyDescent="0.25">
      <c r="C119" s="41"/>
      <c r="E119" s="44"/>
    </row>
    <row r="120" spans="1:8" x14ac:dyDescent="0.25">
      <c r="C120" s="40"/>
    </row>
  </sheetData>
  <mergeCells count="6">
    <mergeCell ref="A4:G4"/>
    <mergeCell ref="A1:G1"/>
    <mergeCell ref="A2:G2"/>
    <mergeCell ref="H2:J2"/>
    <mergeCell ref="A3:G3"/>
    <mergeCell ref="H3:J3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17"/>
  <sheetViews>
    <sheetView topLeftCell="A37" zoomScale="80" zoomScaleNormal="80" workbookViewId="0">
      <selection activeCell="B55" sqref="B55"/>
    </sheetView>
  </sheetViews>
  <sheetFormatPr defaultRowHeight="15" x14ac:dyDescent="0.25"/>
  <cols>
    <col min="1" max="1" width="14.140625" customWidth="1"/>
    <col min="2" max="2" width="91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 x14ac:dyDescent="0.25">
      <c r="A1" s="67" t="s">
        <v>0</v>
      </c>
      <c r="B1" s="67"/>
      <c r="C1" s="67"/>
      <c r="D1" s="67"/>
      <c r="E1" s="67"/>
      <c r="F1" s="67"/>
      <c r="G1" s="67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 x14ac:dyDescent="0.25">
      <c r="A2" s="67" t="s">
        <v>1</v>
      </c>
      <c r="B2" s="67"/>
      <c r="C2" s="67"/>
      <c r="D2" s="67"/>
      <c r="E2" s="67"/>
      <c r="F2" s="67"/>
      <c r="G2" s="67"/>
      <c r="H2" s="70" t="s">
        <v>151</v>
      </c>
      <c r="I2" s="70"/>
      <c r="J2" s="70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 x14ac:dyDescent="0.25">
      <c r="A3" s="67" t="s">
        <v>2</v>
      </c>
      <c r="B3" s="67"/>
      <c r="C3" s="67"/>
      <c r="D3" s="67"/>
      <c r="E3" s="67"/>
      <c r="F3" s="67"/>
      <c r="G3" s="67"/>
      <c r="H3" s="69" t="s">
        <v>150</v>
      </c>
      <c r="I3" s="69"/>
      <c r="J3" s="69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 x14ac:dyDescent="0.25">
      <c r="A4" s="68" t="s">
        <v>172</v>
      </c>
      <c r="B4" s="68"/>
      <c r="C4" s="68"/>
      <c r="D4" s="68"/>
      <c r="E4" s="68"/>
      <c r="F4" s="68"/>
      <c r="G4" s="6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 x14ac:dyDescent="0.2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8.75" x14ac:dyDescent="0.3">
      <c r="A6" s="5" t="s">
        <v>3</v>
      </c>
      <c r="B6" s="5"/>
      <c r="C6" s="48" t="s">
        <v>153</v>
      </c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 x14ac:dyDescent="0.2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 x14ac:dyDescent="0.2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 x14ac:dyDescent="0.2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 x14ac:dyDescent="0.2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 x14ac:dyDescent="0.2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 x14ac:dyDescent="0.2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 x14ac:dyDescent="0.25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 x14ac:dyDescent="0.2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15.75" x14ac:dyDescent="0.25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69" customHeight="1" x14ac:dyDescent="0.25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 x14ac:dyDescent="0.2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 x14ac:dyDescent="0.25">
      <c r="A18" s="14" t="s">
        <v>15</v>
      </c>
      <c r="B18" s="15" t="s">
        <v>16</v>
      </c>
      <c r="C18" s="59" t="s">
        <v>173</v>
      </c>
      <c r="D18" s="17" t="s">
        <v>17</v>
      </c>
      <c r="E18" s="18"/>
      <c r="F18" s="60">
        <f>10360/10000</f>
        <v>1.036</v>
      </c>
      <c r="G18" s="61">
        <f t="shared" ref="G18:G78" si="0">F18*0.2</f>
        <v>0.20720000000000002</v>
      </c>
      <c r="H18" s="21"/>
      <c r="I18" s="22"/>
    </row>
    <row r="19" spans="1:9" ht="15.75" x14ac:dyDescent="0.25">
      <c r="A19" s="23"/>
      <c r="B19" s="15" t="s">
        <v>18</v>
      </c>
      <c r="C19" s="59" t="s">
        <v>173</v>
      </c>
      <c r="D19" s="17" t="s">
        <v>17</v>
      </c>
      <c r="E19" s="18"/>
      <c r="F19" s="62">
        <f>F18</f>
        <v>1.036</v>
      </c>
      <c r="G19" s="61">
        <f t="shared" si="0"/>
        <v>0.20720000000000002</v>
      </c>
      <c r="H19" s="21"/>
      <c r="I19" s="22"/>
    </row>
    <row r="20" spans="1:9" ht="15.75" x14ac:dyDescent="0.25">
      <c r="A20" s="14" t="s">
        <v>15</v>
      </c>
      <c r="B20" s="25" t="s">
        <v>19</v>
      </c>
      <c r="C20" s="59" t="s">
        <v>173</v>
      </c>
      <c r="D20" s="17" t="s">
        <v>17</v>
      </c>
      <c r="E20" s="18"/>
      <c r="F20" s="62">
        <f>10087/10000</f>
        <v>1.0086999999999999</v>
      </c>
      <c r="G20" s="61">
        <f t="shared" si="0"/>
        <v>0.20174</v>
      </c>
      <c r="H20" s="21"/>
      <c r="I20" s="22"/>
    </row>
    <row r="21" spans="1:9" ht="15.75" x14ac:dyDescent="0.25">
      <c r="A21" s="23"/>
      <c r="B21" s="25" t="s">
        <v>20</v>
      </c>
      <c r="C21" s="59" t="s">
        <v>173</v>
      </c>
      <c r="D21" s="17" t="s">
        <v>17</v>
      </c>
      <c r="E21" s="18"/>
      <c r="F21" s="62">
        <f>F20</f>
        <v>1.0086999999999999</v>
      </c>
      <c r="G21" s="61">
        <f t="shared" si="0"/>
        <v>0.20174</v>
      </c>
      <c r="H21" s="21"/>
      <c r="I21" s="22"/>
    </row>
    <row r="22" spans="1:9" ht="15.75" x14ac:dyDescent="0.25">
      <c r="A22" s="14" t="s">
        <v>21</v>
      </c>
      <c r="B22" s="25" t="s">
        <v>22</v>
      </c>
      <c r="C22" s="59" t="s">
        <v>173</v>
      </c>
      <c r="D22" s="17" t="s">
        <v>17</v>
      </c>
      <c r="E22" s="18"/>
      <c r="F22" s="60">
        <f>20325/10000</f>
        <v>2.0325000000000002</v>
      </c>
      <c r="G22" s="61">
        <f t="shared" si="0"/>
        <v>0.40650000000000008</v>
      </c>
      <c r="H22" s="21"/>
      <c r="I22" s="22"/>
    </row>
    <row r="23" spans="1:9" ht="15.75" x14ac:dyDescent="0.25">
      <c r="A23" s="14" t="s">
        <v>23</v>
      </c>
      <c r="B23" s="26" t="s">
        <v>24</v>
      </c>
      <c r="C23" s="59" t="s">
        <v>173</v>
      </c>
      <c r="D23" s="17" t="s">
        <v>17</v>
      </c>
      <c r="E23" s="27"/>
      <c r="F23" s="60">
        <f>32410/10000</f>
        <v>3.2410000000000001</v>
      </c>
      <c r="G23" s="61">
        <f t="shared" si="0"/>
        <v>0.64820000000000011</v>
      </c>
      <c r="H23" s="21"/>
      <c r="I23" s="22"/>
    </row>
    <row r="24" spans="1:9" ht="15.75" x14ac:dyDescent="0.25">
      <c r="A24" s="14" t="s">
        <v>23</v>
      </c>
      <c r="B24" s="26" t="s">
        <v>25</v>
      </c>
      <c r="C24" s="59" t="s">
        <v>173</v>
      </c>
      <c r="D24" s="17" t="s">
        <v>17</v>
      </c>
      <c r="E24" s="18"/>
      <c r="F24" s="60">
        <f>25483/10000</f>
        <v>2.5482999999999998</v>
      </c>
      <c r="G24" s="61">
        <f t="shared" si="0"/>
        <v>0.50966</v>
      </c>
      <c r="H24" s="21"/>
      <c r="I24" s="22"/>
    </row>
    <row r="25" spans="1:9" ht="15.75" x14ac:dyDescent="0.25">
      <c r="A25" s="14" t="s">
        <v>26</v>
      </c>
      <c r="B25" s="26" t="s">
        <v>27</v>
      </c>
      <c r="C25" s="59" t="s">
        <v>173</v>
      </c>
      <c r="D25" s="17" t="s">
        <v>17</v>
      </c>
      <c r="E25" s="27"/>
      <c r="F25" s="60">
        <f>32970/10000</f>
        <v>3.2970000000000002</v>
      </c>
      <c r="G25" s="61">
        <f t="shared" si="0"/>
        <v>0.6594000000000001</v>
      </c>
      <c r="H25" s="21"/>
      <c r="I25" s="22"/>
    </row>
    <row r="26" spans="1:9" ht="15.75" x14ac:dyDescent="0.25">
      <c r="A26" s="14"/>
      <c r="B26" s="26" t="s">
        <v>28</v>
      </c>
      <c r="C26" s="59" t="s">
        <v>173</v>
      </c>
      <c r="D26" s="17" t="s">
        <v>17</v>
      </c>
      <c r="E26" s="27"/>
      <c r="F26" s="60">
        <f>40160/10000</f>
        <v>4.016</v>
      </c>
      <c r="G26" s="61">
        <f t="shared" si="0"/>
        <v>0.80320000000000003</v>
      </c>
      <c r="H26" s="21"/>
      <c r="I26" s="22"/>
    </row>
    <row r="27" spans="1:9" ht="15.75" x14ac:dyDescent="0.25">
      <c r="A27" s="23"/>
      <c r="B27" s="26" t="s">
        <v>29</v>
      </c>
      <c r="C27" s="59" t="s">
        <v>173</v>
      </c>
      <c r="D27" s="17" t="s">
        <v>17</v>
      </c>
      <c r="E27" s="27"/>
      <c r="F27" s="62">
        <f>F26</f>
        <v>4.016</v>
      </c>
      <c r="G27" s="61">
        <f t="shared" si="0"/>
        <v>0.80320000000000003</v>
      </c>
      <c r="H27" s="21"/>
      <c r="I27" s="22"/>
    </row>
    <row r="28" spans="1:9" ht="15.75" x14ac:dyDescent="0.25">
      <c r="A28" s="14"/>
      <c r="B28" s="26" t="s">
        <v>30</v>
      </c>
      <c r="C28" s="59" t="s">
        <v>173</v>
      </c>
      <c r="D28" s="17" t="s">
        <v>17</v>
      </c>
      <c r="E28" s="27"/>
      <c r="F28" s="60">
        <f>60940/10000</f>
        <v>6.0940000000000003</v>
      </c>
      <c r="G28" s="61">
        <f t="shared" si="0"/>
        <v>1.2188000000000001</v>
      </c>
      <c r="H28" s="21"/>
      <c r="I28" s="22"/>
    </row>
    <row r="29" spans="1:9" ht="15.75" x14ac:dyDescent="0.25">
      <c r="A29" s="14"/>
      <c r="B29" s="26" t="s">
        <v>31</v>
      </c>
      <c r="C29" s="59" t="s">
        <v>173</v>
      </c>
      <c r="D29" s="17" t="s">
        <v>17</v>
      </c>
      <c r="E29" s="27"/>
      <c r="F29" s="60">
        <f>62960/10000</f>
        <v>6.2960000000000003</v>
      </c>
      <c r="G29" s="61">
        <f t="shared" si="0"/>
        <v>1.2592000000000001</v>
      </c>
      <c r="H29" s="21"/>
      <c r="I29" s="22"/>
    </row>
    <row r="30" spans="1:9" ht="15.75" x14ac:dyDescent="0.25">
      <c r="A30" s="28"/>
      <c r="B30" s="29" t="s">
        <v>32</v>
      </c>
      <c r="C30" s="59" t="s">
        <v>173</v>
      </c>
      <c r="D30" s="17" t="s">
        <v>33</v>
      </c>
      <c r="E30" s="27"/>
      <c r="F30" s="60">
        <f>38171/10000</f>
        <v>3.8170999999999999</v>
      </c>
      <c r="G30" s="61">
        <f t="shared" si="0"/>
        <v>0.76341999999999999</v>
      </c>
      <c r="H30" s="21"/>
      <c r="I30" s="22"/>
    </row>
    <row r="31" spans="1:9" ht="15.75" x14ac:dyDescent="0.25">
      <c r="A31" s="28"/>
      <c r="B31" s="30" t="s">
        <v>34</v>
      </c>
      <c r="C31" s="59" t="s">
        <v>173</v>
      </c>
      <c r="D31" s="17" t="s">
        <v>33</v>
      </c>
      <c r="E31" s="27"/>
      <c r="F31" s="60">
        <f>961218/10000</f>
        <v>96.121799999999993</v>
      </c>
      <c r="G31" s="61">
        <f t="shared" si="0"/>
        <v>19.224360000000001</v>
      </c>
      <c r="H31" s="21"/>
      <c r="I31" s="22"/>
    </row>
    <row r="32" spans="1:9" ht="15.75" x14ac:dyDescent="0.25">
      <c r="A32" s="28"/>
      <c r="B32" s="30" t="s">
        <v>35</v>
      </c>
      <c r="C32" s="59" t="s">
        <v>173</v>
      </c>
      <c r="D32" s="17" t="s">
        <v>33</v>
      </c>
      <c r="E32" s="27"/>
      <c r="F32" s="60">
        <f>896586/10000</f>
        <v>89.658600000000007</v>
      </c>
      <c r="G32" s="61">
        <f t="shared" si="0"/>
        <v>17.931720000000002</v>
      </c>
      <c r="H32" s="21"/>
      <c r="I32" s="22"/>
    </row>
    <row r="33" spans="1:9" ht="15.75" x14ac:dyDescent="0.25">
      <c r="A33" s="31"/>
      <c r="B33" s="29" t="s">
        <v>36</v>
      </c>
      <c r="C33" s="59" t="s">
        <v>173</v>
      </c>
      <c r="D33" s="17" t="s">
        <v>33</v>
      </c>
      <c r="E33" s="27"/>
      <c r="F33" s="60">
        <f>118318/10000</f>
        <v>11.831799999999999</v>
      </c>
      <c r="G33" s="61">
        <f t="shared" si="0"/>
        <v>2.3663599999999998</v>
      </c>
      <c r="H33" s="21"/>
      <c r="I33" s="22"/>
    </row>
    <row r="34" spans="1:9" ht="15.75" x14ac:dyDescent="0.25">
      <c r="A34" s="31"/>
      <c r="B34" s="29" t="s">
        <v>37</v>
      </c>
      <c r="C34" s="59" t="s">
        <v>173</v>
      </c>
      <c r="D34" s="17" t="s">
        <v>33</v>
      </c>
      <c r="E34" s="27"/>
      <c r="F34" s="60">
        <f>7989441/10000</f>
        <v>798.94410000000005</v>
      </c>
      <c r="G34" s="61">
        <f t="shared" si="0"/>
        <v>159.78882000000002</v>
      </c>
      <c r="H34" s="21"/>
      <c r="I34" s="22"/>
    </row>
    <row r="35" spans="1:9" ht="15.75" x14ac:dyDescent="0.25">
      <c r="A35" s="32"/>
      <c r="B35" s="30" t="s">
        <v>38</v>
      </c>
      <c r="C35" s="59" t="s">
        <v>173</v>
      </c>
      <c r="D35" s="17" t="s">
        <v>33</v>
      </c>
      <c r="E35" s="27"/>
      <c r="F35" s="60">
        <f>2616727/10000</f>
        <v>261.67270000000002</v>
      </c>
      <c r="G35" s="61">
        <f t="shared" si="0"/>
        <v>52.334540000000004</v>
      </c>
      <c r="H35" s="21"/>
      <c r="I35" s="22"/>
    </row>
    <row r="36" spans="1:9" ht="15.75" x14ac:dyDescent="0.25">
      <c r="A36" s="32" t="s">
        <v>39</v>
      </c>
      <c r="B36" s="26" t="s">
        <v>40</v>
      </c>
      <c r="C36" s="59" t="s">
        <v>173</v>
      </c>
      <c r="D36" s="17" t="s">
        <v>33</v>
      </c>
      <c r="E36" s="27"/>
      <c r="F36" s="60">
        <f>396343/10000</f>
        <v>39.634300000000003</v>
      </c>
      <c r="G36" s="61">
        <f t="shared" si="0"/>
        <v>7.9268600000000013</v>
      </c>
      <c r="H36" s="21"/>
      <c r="I36" s="22"/>
    </row>
    <row r="37" spans="1:9" ht="15.75" x14ac:dyDescent="0.25">
      <c r="A37" s="28"/>
      <c r="B37" s="26" t="s">
        <v>41</v>
      </c>
      <c r="C37" s="59" t="s">
        <v>173</v>
      </c>
      <c r="D37" s="17" t="s">
        <v>33</v>
      </c>
      <c r="E37" s="27"/>
      <c r="F37" s="60">
        <f>450509/10000</f>
        <v>45.050899999999999</v>
      </c>
      <c r="G37" s="61">
        <f t="shared" si="0"/>
        <v>9.0101800000000001</v>
      </c>
      <c r="H37" s="21"/>
      <c r="I37" s="22"/>
    </row>
    <row r="38" spans="1:9" ht="15.75" x14ac:dyDescent="0.25">
      <c r="A38" s="32" t="s">
        <v>42</v>
      </c>
      <c r="B38" s="26" t="s">
        <v>43</v>
      </c>
      <c r="C38" s="59" t="s">
        <v>173</v>
      </c>
      <c r="D38" s="17" t="s">
        <v>33</v>
      </c>
      <c r="E38" s="27"/>
      <c r="F38" s="60">
        <f>619015/10000</f>
        <v>61.901499999999999</v>
      </c>
      <c r="G38" s="61">
        <f t="shared" si="0"/>
        <v>12.3803</v>
      </c>
      <c r="H38" s="21"/>
      <c r="I38" s="22"/>
    </row>
    <row r="39" spans="1:9" ht="15.75" x14ac:dyDescent="0.25">
      <c r="A39" s="32" t="s">
        <v>44</v>
      </c>
      <c r="B39" s="29" t="s">
        <v>45</v>
      </c>
      <c r="C39" s="59" t="s">
        <v>173</v>
      </c>
      <c r="D39" s="17" t="s">
        <v>33</v>
      </c>
      <c r="E39" s="27"/>
      <c r="F39" s="60">
        <f>166655/10000</f>
        <v>16.665500000000002</v>
      </c>
      <c r="G39" s="61">
        <f t="shared" si="0"/>
        <v>3.3331000000000004</v>
      </c>
      <c r="H39" s="21"/>
      <c r="I39" s="22"/>
    </row>
    <row r="40" spans="1:9" ht="15.75" x14ac:dyDescent="0.25">
      <c r="A40" s="32" t="s">
        <v>46</v>
      </c>
      <c r="B40" s="29" t="s">
        <v>47</v>
      </c>
      <c r="C40" s="59" t="s">
        <v>173</v>
      </c>
      <c r="D40" s="17" t="s">
        <v>33</v>
      </c>
      <c r="E40" s="27"/>
      <c r="F40" s="60">
        <f>475905/10000</f>
        <v>47.590499999999999</v>
      </c>
      <c r="G40" s="61">
        <f t="shared" si="0"/>
        <v>9.5181000000000004</v>
      </c>
      <c r="H40" s="21"/>
      <c r="I40" s="22"/>
    </row>
    <row r="41" spans="1:9" ht="15.75" x14ac:dyDescent="0.25">
      <c r="A41" s="32" t="s">
        <v>48</v>
      </c>
      <c r="B41" s="29" t="s">
        <v>49</v>
      </c>
      <c r="C41" s="59" t="s">
        <v>173</v>
      </c>
      <c r="D41" s="17" t="s">
        <v>33</v>
      </c>
      <c r="E41" s="27"/>
      <c r="F41" s="60">
        <f>241121/10000</f>
        <v>24.112100000000002</v>
      </c>
      <c r="G41" s="61">
        <f t="shared" si="0"/>
        <v>4.822420000000001</v>
      </c>
      <c r="H41" s="21"/>
      <c r="I41" s="22"/>
    </row>
    <row r="42" spans="1:9" ht="15.75" x14ac:dyDescent="0.25">
      <c r="A42" s="32" t="s">
        <v>50</v>
      </c>
      <c r="B42" s="29" t="s">
        <v>51</v>
      </c>
      <c r="C42" s="59" t="s">
        <v>173</v>
      </c>
      <c r="D42" s="17" t="s">
        <v>33</v>
      </c>
      <c r="E42" s="27"/>
      <c r="F42" s="60">
        <f>546219/10000</f>
        <v>54.621899999999997</v>
      </c>
      <c r="G42" s="61">
        <f t="shared" si="0"/>
        <v>10.924379999999999</v>
      </c>
      <c r="H42" s="21"/>
      <c r="I42" s="22"/>
    </row>
    <row r="43" spans="1:9" ht="15.75" x14ac:dyDescent="0.25">
      <c r="A43" s="31"/>
      <c r="B43" s="30" t="s">
        <v>52</v>
      </c>
      <c r="C43" s="59" t="s">
        <v>173</v>
      </c>
      <c r="D43" s="17" t="s">
        <v>17</v>
      </c>
      <c r="E43" s="27"/>
      <c r="F43" s="60">
        <f>683594/10000</f>
        <v>68.359399999999994</v>
      </c>
      <c r="G43" s="61">
        <f t="shared" si="0"/>
        <v>13.67188</v>
      </c>
      <c r="H43" s="21"/>
      <c r="I43" s="22"/>
    </row>
    <row r="44" spans="1:9" ht="15.75" x14ac:dyDescent="0.25">
      <c r="A44" s="28" t="s">
        <v>53</v>
      </c>
      <c r="B44" s="30" t="s">
        <v>54</v>
      </c>
      <c r="C44" s="59" t="s">
        <v>173</v>
      </c>
      <c r="D44" s="17" t="s">
        <v>33</v>
      </c>
      <c r="E44" s="27"/>
      <c r="F44" s="60">
        <f>273453/10000</f>
        <v>27.345300000000002</v>
      </c>
      <c r="G44" s="61">
        <f t="shared" si="0"/>
        <v>5.4690600000000007</v>
      </c>
      <c r="H44" s="21"/>
      <c r="I44" s="22"/>
    </row>
    <row r="45" spans="1:9" ht="15.75" x14ac:dyDescent="0.25">
      <c r="A45" s="28" t="s">
        <v>55</v>
      </c>
      <c r="B45" s="30" t="s">
        <v>56</v>
      </c>
      <c r="C45" s="59" t="s">
        <v>173</v>
      </c>
      <c r="D45" s="17" t="s">
        <v>33</v>
      </c>
      <c r="E45" s="27"/>
      <c r="F45" s="60">
        <f>355568/10000</f>
        <v>35.556800000000003</v>
      </c>
      <c r="G45" s="61">
        <f t="shared" si="0"/>
        <v>7.1113600000000012</v>
      </c>
      <c r="H45" s="21"/>
      <c r="I45" s="22"/>
    </row>
    <row r="46" spans="1:9" ht="15.75" x14ac:dyDescent="0.25">
      <c r="A46" s="28" t="s">
        <v>57</v>
      </c>
      <c r="B46" s="30" t="s">
        <v>58</v>
      </c>
      <c r="C46" s="59" t="s">
        <v>173</v>
      </c>
      <c r="D46" s="17" t="s">
        <v>33</v>
      </c>
      <c r="E46" s="27"/>
      <c r="F46" s="60">
        <f>448740/10000</f>
        <v>44.874000000000002</v>
      </c>
      <c r="G46" s="61">
        <f t="shared" si="0"/>
        <v>8.9748000000000001</v>
      </c>
      <c r="H46" s="21"/>
      <c r="I46" s="22"/>
    </row>
    <row r="47" spans="1:9" ht="15.75" x14ac:dyDescent="0.25">
      <c r="A47" s="28" t="s">
        <v>59</v>
      </c>
      <c r="B47" s="30" t="s">
        <v>60</v>
      </c>
      <c r="C47" s="59" t="s">
        <v>173</v>
      </c>
      <c r="D47" s="17" t="s">
        <v>33</v>
      </c>
      <c r="E47" s="27"/>
      <c r="F47" s="60">
        <f>155433/10000</f>
        <v>15.5433</v>
      </c>
      <c r="G47" s="61">
        <f t="shared" si="0"/>
        <v>3.1086600000000004</v>
      </c>
      <c r="H47" s="21"/>
      <c r="I47" s="22"/>
    </row>
    <row r="48" spans="1:9" ht="15.75" x14ac:dyDescent="0.25">
      <c r="A48" s="28" t="s">
        <v>61</v>
      </c>
      <c r="B48" s="30" t="s">
        <v>62</v>
      </c>
      <c r="C48" s="59" t="s">
        <v>173</v>
      </c>
      <c r="D48" s="17" t="s">
        <v>33</v>
      </c>
      <c r="E48" s="27"/>
      <c r="F48" s="60">
        <f>195467/10000</f>
        <v>19.546700000000001</v>
      </c>
      <c r="G48" s="61">
        <f t="shared" si="0"/>
        <v>3.9093400000000003</v>
      </c>
      <c r="H48" s="21"/>
      <c r="I48" s="22"/>
    </row>
    <row r="49" spans="1:9" ht="15.75" x14ac:dyDescent="0.25">
      <c r="A49" s="28" t="s">
        <v>63</v>
      </c>
      <c r="B49" s="30" t="s">
        <v>64</v>
      </c>
      <c r="C49" s="59" t="s">
        <v>173</v>
      </c>
      <c r="D49" s="17" t="s">
        <v>33</v>
      </c>
      <c r="E49" s="27"/>
      <c r="F49" s="60">
        <f>262613/10000</f>
        <v>26.261299999999999</v>
      </c>
      <c r="G49" s="61">
        <f t="shared" si="0"/>
        <v>5.2522599999999997</v>
      </c>
      <c r="H49" s="21"/>
      <c r="I49" s="22"/>
    </row>
    <row r="50" spans="1:9" ht="15.75" x14ac:dyDescent="0.25">
      <c r="A50" s="28" t="s">
        <v>65</v>
      </c>
      <c r="B50" s="30" t="s">
        <v>66</v>
      </c>
      <c r="C50" s="59" t="s">
        <v>173</v>
      </c>
      <c r="D50" s="17" t="s">
        <v>33</v>
      </c>
      <c r="E50" s="27"/>
      <c r="F50" s="60">
        <f>119061/10000</f>
        <v>11.9061</v>
      </c>
      <c r="G50" s="61">
        <f t="shared" si="0"/>
        <v>2.3812200000000003</v>
      </c>
      <c r="H50" s="21"/>
      <c r="I50" s="22"/>
    </row>
    <row r="51" spans="1:9" ht="15.75" x14ac:dyDescent="0.25">
      <c r="A51" s="28" t="s">
        <v>67</v>
      </c>
      <c r="B51" s="30" t="s">
        <v>68</v>
      </c>
      <c r="C51" s="59" t="s">
        <v>173</v>
      </c>
      <c r="D51" s="17" t="s">
        <v>33</v>
      </c>
      <c r="E51" s="27"/>
      <c r="F51" s="60">
        <f>146954/10000</f>
        <v>14.695399999999999</v>
      </c>
      <c r="G51" s="61">
        <f t="shared" si="0"/>
        <v>2.9390800000000001</v>
      </c>
      <c r="H51" s="21"/>
      <c r="I51" s="22"/>
    </row>
    <row r="52" spans="1:9" ht="15.75" x14ac:dyDescent="0.25">
      <c r="A52" s="28" t="s">
        <v>69</v>
      </c>
      <c r="B52" s="30" t="s">
        <v>70</v>
      </c>
      <c r="C52" s="59" t="s">
        <v>173</v>
      </c>
      <c r="D52" s="17" t="s">
        <v>33</v>
      </c>
      <c r="E52" s="27"/>
      <c r="F52" s="60">
        <f>194821/10000</f>
        <v>19.482099999999999</v>
      </c>
      <c r="G52" s="61">
        <f t="shared" si="0"/>
        <v>3.89642</v>
      </c>
      <c r="H52" s="21"/>
      <c r="I52" s="22"/>
    </row>
    <row r="53" spans="1:9" ht="15.75" x14ac:dyDescent="0.25">
      <c r="A53" s="31"/>
      <c r="B53" s="30" t="s">
        <v>72</v>
      </c>
      <c r="C53" s="59" t="s">
        <v>173</v>
      </c>
      <c r="D53" s="17" t="s">
        <v>33</v>
      </c>
      <c r="E53" s="27"/>
      <c r="F53" s="60">
        <f>15091/10000</f>
        <v>1.5091000000000001</v>
      </c>
      <c r="G53" s="61">
        <f t="shared" si="0"/>
        <v>0.30182000000000003</v>
      </c>
      <c r="H53" s="21"/>
      <c r="I53" s="22"/>
    </row>
    <row r="54" spans="1:9" ht="15.75" x14ac:dyDescent="0.25">
      <c r="A54" s="31"/>
      <c r="B54" s="30" t="s">
        <v>73</v>
      </c>
      <c r="C54" s="59" t="s">
        <v>173</v>
      </c>
      <c r="D54" s="17" t="s">
        <v>33</v>
      </c>
      <c r="E54" s="27"/>
      <c r="F54" s="60">
        <f>196980/10000</f>
        <v>19.698</v>
      </c>
      <c r="G54" s="61">
        <f t="shared" si="0"/>
        <v>3.9396000000000004</v>
      </c>
      <c r="H54" s="21"/>
      <c r="I54" s="22"/>
    </row>
    <row r="55" spans="1:9" ht="15.75" x14ac:dyDescent="0.25">
      <c r="A55" s="31"/>
      <c r="B55" s="30" t="s">
        <v>74</v>
      </c>
      <c r="C55" s="59" t="s">
        <v>173</v>
      </c>
      <c r="D55" s="17" t="s">
        <v>33</v>
      </c>
      <c r="E55" s="27"/>
      <c r="F55" s="60">
        <f>330000/10000</f>
        <v>33</v>
      </c>
      <c r="G55" s="61">
        <f t="shared" si="0"/>
        <v>6.6000000000000005</v>
      </c>
      <c r="H55" s="21"/>
      <c r="I55" s="22"/>
    </row>
    <row r="56" spans="1:9" ht="15.75" x14ac:dyDescent="0.25">
      <c r="A56" s="28"/>
      <c r="B56" s="33" t="s">
        <v>77</v>
      </c>
      <c r="C56" s="59" t="s">
        <v>173</v>
      </c>
      <c r="D56" s="17" t="s">
        <v>78</v>
      </c>
      <c r="E56" s="27"/>
      <c r="F56" s="60">
        <f>117270/10000</f>
        <v>11.727</v>
      </c>
      <c r="G56" s="61">
        <f t="shared" si="0"/>
        <v>2.3454000000000002</v>
      </c>
      <c r="H56" s="21"/>
      <c r="I56" s="22"/>
    </row>
    <row r="57" spans="1:9" ht="15.75" x14ac:dyDescent="0.25">
      <c r="A57" s="28"/>
      <c r="B57" s="33" t="s">
        <v>79</v>
      </c>
      <c r="C57" s="59" t="s">
        <v>173</v>
      </c>
      <c r="D57" s="17" t="s">
        <v>78</v>
      </c>
      <c r="E57" s="27"/>
      <c r="F57" s="60">
        <f>338100/10000</f>
        <v>33.81</v>
      </c>
      <c r="G57" s="61">
        <f t="shared" si="0"/>
        <v>6.7620000000000005</v>
      </c>
      <c r="H57" s="21"/>
      <c r="I57" s="22"/>
    </row>
    <row r="58" spans="1:9" ht="15.75" x14ac:dyDescent="0.25">
      <c r="A58" s="28"/>
      <c r="B58" s="33" t="s">
        <v>80</v>
      </c>
      <c r="C58" s="59" t="s">
        <v>173</v>
      </c>
      <c r="D58" s="17" t="s">
        <v>78</v>
      </c>
      <c r="E58" s="27"/>
      <c r="F58" s="60">
        <f>345500/10000</f>
        <v>34.549999999999997</v>
      </c>
      <c r="G58" s="61">
        <f>F58*0.2</f>
        <v>6.91</v>
      </c>
      <c r="H58" s="21"/>
      <c r="I58" s="22"/>
    </row>
    <row r="59" spans="1:9" ht="15.75" x14ac:dyDescent="0.25">
      <c r="A59" s="28"/>
      <c r="B59" s="33" t="s">
        <v>81</v>
      </c>
      <c r="C59" s="59" t="s">
        <v>173</v>
      </c>
      <c r="D59" s="17" t="s">
        <v>78</v>
      </c>
      <c r="E59" s="27"/>
      <c r="F59" s="60">
        <f>333000/10000</f>
        <v>33.299999999999997</v>
      </c>
      <c r="G59" s="61">
        <f>F59*0.2</f>
        <v>6.66</v>
      </c>
      <c r="H59" s="21"/>
      <c r="I59" s="22"/>
    </row>
    <row r="60" spans="1:9" ht="15.75" x14ac:dyDescent="0.25">
      <c r="A60" s="31"/>
      <c r="B60" s="33" t="s">
        <v>82</v>
      </c>
      <c r="C60" s="59" t="s">
        <v>173</v>
      </c>
      <c r="D60" s="17" t="s">
        <v>78</v>
      </c>
      <c r="E60" s="27"/>
      <c r="F60" s="60">
        <f>111510/10000</f>
        <v>11.151</v>
      </c>
      <c r="G60" s="61">
        <f t="shared" si="0"/>
        <v>2.2302</v>
      </c>
      <c r="H60" s="21"/>
      <c r="I60" s="22"/>
    </row>
    <row r="61" spans="1:9" ht="15.75" x14ac:dyDescent="0.25">
      <c r="A61" s="31"/>
      <c r="B61" s="32" t="s">
        <v>83</v>
      </c>
      <c r="C61" s="59" t="s">
        <v>173</v>
      </c>
      <c r="D61" s="17" t="s">
        <v>78</v>
      </c>
      <c r="E61" s="27"/>
      <c r="F61" s="60">
        <f>37665/10000</f>
        <v>3.7665000000000002</v>
      </c>
      <c r="G61" s="61">
        <f t="shared" si="0"/>
        <v>0.75330000000000008</v>
      </c>
      <c r="H61" s="21"/>
      <c r="I61" s="22"/>
    </row>
    <row r="62" spans="1:9" ht="15.75" hidden="1" x14ac:dyDescent="0.25">
      <c r="A62" s="28" t="s">
        <v>84</v>
      </c>
      <c r="B62" s="33" t="s">
        <v>85</v>
      </c>
      <c r="C62" s="59" t="s">
        <v>173</v>
      </c>
      <c r="D62" s="17" t="s">
        <v>17</v>
      </c>
      <c r="E62" s="27"/>
      <c r="F62" s="60">
        <f>746172/10000</f>
        <v>74.617199999999997</v>
      </c>
      <c r="G62" s="61">
        <f t="shared" si="0"/>
        <v>14.923439999999999</v>
      </c>
      <c r="H62" s="21"/>
      <c r="I62" s="22"/>
    </row>
    <row r="63" spans="1:9" ht="15.75" hidden="1" x14ac:dyDescent="0.25">
      <c r="A63" s="28" t="s">
        <v>86</v>
      </c>
      <c r="B63" s="33" t="s">
        <v>87</v>
      </c>
      <c r="C63" s="59" t="s">
        <v>173</v>
      </c>
      <c r="D63" s="17" t="s">
        <v>17</v>
      </c>
      <c r="E63" s="27"/>
      <c r="F63" s="60">
        <f>824000/10000</f>
        <v>82.4</v>
      </c>
      <c r="G63" s="61">
        <f t="shared" si="0"/>
        <v>16.48</v>
      </c>
      <c r="H63" s="21"/>
      <c r="I63" s="22"/>
    </row>
    <row r="64" spans="1:9" ht="15.75" hidden="1" x14ac:dyDescent="0.25">
      <c r="A64" s="28" t="s">
        <v>88</v>
      </c>
      <c r="B64" s="33" t="s">
        <v>89</v>
      </c>
      <c r="C64" s="59" t="s">
        <v>173</v>
      </c>
      <c r="D64" s="17" t="s">
        <v>17</v>
      </c>
      <c r="E64" s="27"/>
      <c r="F64" s="60">
        <f>846140/10000</f>
        <v>84.614000000000004</v>
      </c>
      <c r="G64" s="61">
        <f t="shared" si="0"/>
        <v>16.922800000000002</v>
      </c>
      <c r="H64" s="21"/>
      <c r="I64" s="22"/>
    </row>
    <row r="65" spans="1:9" ht="15.75" hidden="1" x14ac:dyDescent="0.25">
      <c r="A65" s="28" t="s">
        <v>90</v>
      </c>
      <c r="B65" s="33" t="s">
        <v>91</v>
      </c>
      <c r="C65" s="59" t="s">
        <v>173</v>
      </c>
      <c r="D65" s="17" t="s">
        <v>17</v>
      </c>
      <c r="E65" s="27"/>
      <c r="F65" s="60">
        <f>604560/10000</f>
        <v>60.456000000000003</v>
      </c>
      <c r="G65" s="61">
        <f t="shared" si="0"/>
        <v>12.091200000000001</v>
      </c>
      <c r="H65" s="21"/>
      <c r="I65" s="22"/>
    </row>
    <row r="66" spans="1:9" ht="15.75" hidden="1" x14ac:dyDescent="0.25">
      <c r="A66" s="28" t="s">
        <v>92</v>
      </c>
      <c r="B66" s="33" t="s">
        <v>93</v>
      </c>
      <c r="C66" s="59" t="s">
        <v>173</v>
      </c>
      <c r="D66" s="17" t="s">
        <v>17</v>
      </c>
      <c r="E66" s="27"/>
      <c r="F66" s="60">
        <f>570858/10000</f>
        <v>57.085799999999999</v>
      </c>
      <c r="G66" s="61">
        <f t="shared" si="0"/>
        <v>11.417160000000001</v>
      </c>
      <c r="H66" s="21"/>
      <c r="I66" s="22"/>
    </row>
    <row r="67" spans="1:9" s="56" customFormat="1" ht="15.75" hidden="1" x14ac:dyDescent="0.25">
      <c r="A67" s="49" t="s">
        <v>84</v>
      </c>
      <c r="B67" s="58" t="s">
        <v>156</v>
      </c>
      <c r="C67" s="59" t="s">
        <v>173</v>
      </c>
      <c r="D67" s="51" t="s">
        <v>17</v>
      </c>
      <c r="E67" s="52"/>
      <c r="F67" s="63">
        <v>771885</v>
      </c>
      <c r="G67" s="63">
        <f t="shared" si="0"/>
        <v>154377</v>
      </c>
      <c r="H67" s="54"/>
      <c r="I67" s="55"/>
    </row>
    <row r="68" spans="1:9" s="56" customFormat="1" ht="15.75" hidden="1" x14ac:dyDescent="0.25">
      <c r="A68" s="49" t="s">
        <v>86</v>
      </c>
      <c r="B68" s="58" t="s">
        <v>158</v>
      </c>
      <c r="C68" s="59" t="s">
        <v>173</v>
      </c>
      <c r="D68" s="51" t="s">
        <v>17</v>
      </c>
      <c r="E68" s="52"/>
      <c r="F68" s="63">
        <v>854482</v>
      </c>
      <c r="G68" s="63">
        <f t="shared" si="0"/>
        <v>170896.40000000002</v>
      </c>
      <c r="H68" s="54"/>
      <c r="I68" s="55"/>
    </row>
    <row r="69" spans="1:9" s="56" customFormat="1" ht="15.75" hidden="1" x14ac:dyDescent="0.25">
      <c r="A69" s="49" t="s">
        <v>88</v>
      </c>
      <c r="B69" s="58" t="s">
        <v>159</v>
      </c>
      <c r="C69" s="59" t="s">
        <v>173</v>
      </c>
      <c r="D69" s="51" t="s">
        <v>17</v>
      </c>
      <c r="E69" s="52"/>
      <c r="F69" s="63">
        <v>877814</v>
      </c>
      <c r="G69" s="63">
        <f t="shared" si="0"/>
        <v>175562.80000000002</v>
      </c>
      <c r="H69" s="54"/>
      <c r="I69" s="55"/>
    </row>
    <row r="70" spans="1:9" s="56" customFormat="1" ht="15.75" hidden="1" x14ac:dyDescent="0.25">
      <c r="A70" s="49" t="s">
        <v>90</v>
      </c>
      <c r="B70" s="58" t="s">
        <v>160</v>
      </c>
      <c r="C70" s="59" t="s">
        <v>173</v>
      </c>
      <c r="D70" s="51" t="s">
        <v>17</v>
      </c>
      <c r="E70" s="52"/>
      <c r="F70" s="63">
        <v>657765</v>
      </c>
      <c r="G70" s="63">
        <f t="shared" si="0"/>
        <v>131553</v>
      </c>
      <c r="H70" s="54"/>
      <c r="I70" s="55"/>
    </row>
    <row r="71" spans="1:9" s="56" customFormat="1" ht="15.75" hidden="1" x14ac:dyDescent="0.25">
      <c r="A71" s="49" t="s">
        <v>92</v>
      </c>
      <c r="B71" s="58" t="s">
        <v>161</v>
      </c>
      <c r="C71" s="59" t="s">
        <v>173</v>
      </c>
      <c r="D71" s="51" t="s">
        <v>17</v>
      </c>
      <c r="E71" s="52"/>
      <c r="F71" s="63">
        <v>613351</v>
      </c>
      <c r="G71" s="63">
        <f t="shared" si="0"/>
        <v>122670.20000000001</v>
      </c>
      <c r="H71" s="54"/>
      <c r="I71" s="55"/>
    </row>
    <row r="72" spans="1:9" ht="15.75" hidden="1" x14ac:dyDescent="0.25">
      <c r="A72" s="28" t="s">
        <v>92</v>
      </c>
      <c r="B72" s="33" t="s">
        <v>99</v>
      </c>
      <c r="C72" s="59" t="s">
        <v>173</v>
      </c>
      <c r="D72" s="17" t="s">
        <v>17</v>
      </c>
      <c r="E72" s="27"/>
      <c r="F72" s="60">
        <f>574845/10000</f>
        <v>57.484499999999997</v>
      </c>
      <c r="G72" s="61">
        <f t="shared" si="0"/>
        <v>11.4969</v>
      </c>
      <c r="H72" s="21"/>
      <c r="I72" s="22"/>
    </row>
    <row r="73" spans="1:9" ht="15.75" hidden="1" x14ac:dyDescent="0.25">
      <c r="A73" s="28" t="s">
        <v>90</v>
      </c>
      <c r="B73" s="33" t="s">
        <v>100</v>
      </c>
      <c r="C73" s="59" t="s">
        <v>173</v>
      </c>
      <c r="D73" s="17" t="s">
        <v>17</v>
      </c>
      <c r="E73" s="27"/>
      <c r="F73" s="60">
        <f>636794/10000</f>
        <v>63.679400000000001</v>
      </c>
      <c r="G73" s="61">
        <f t="shared" si="0"/>
        <v>12.735880000000002</v>
      </c>
      <c r="H73" s="21"/>
      <c r="I73" s="22"/>
    </row>
    <row r="74" spans="1:9" ht="15.75" hidden="1" x14ac:dyDescent="0.25">
      <c r="A74" s="28" t="s">
        <v>84</v>
      </c>
      <c r="B74" s="33" t="s">
        <v>101</v>
      </c>
      <c r="C74" s="59" t="s">
        <v>173</v>
      </c>
      <c r="D74" s="17" t="s">
        <v>17</v>
      </c>
      <c r="E74" s="27"/>
      <c r="F74" s="60">
        <f>737506/10000</f>
        <v>73.750600000000006</v>
      </c>
      <c r="G74" s="61">
        <f t="shared" si="0"/>
        <v>14.750120000000003</v>
      </c>
      <c r="H74" s="21"/>
      <c r="I74" s="22"/>
    </row>
    <row r="75" spans="1:9" ht="15.75" hidden="1" x14ac:dyDescent="0.25">
      <c r="A75" s="28"/>
      <c r="B75" s="33" t="s">
        <v>102</v>
      </c>
      <c r="C75" s="59" t="s">
        <v>173</v>
      </c>
      <c r="D75" s="17" t="s">
        <v>17</v>
      </c>
      <c r="E75" s="27"/>
      <c r="F75" s="60">
        <f>785304/10000</f>
        <v>78.5304</v>
      </c>
      <c r="G75" s="61">
        <f t="shared" si="0"/>
        <v>15.70608</v>
      </c>
      <c r="H75" s="21"/>
      <c r="I75" s="22"/>
    </row>
    <row r="76" spans="1:9" s="56" customFormat="1" ht="15.75" hidden="1" x14ac:dyDescent="0.25">
      <c r="A76" s="49" t="s">
        <v>92</v>
      </c>
      <c r="B76" s="58" t="s">
        <v>162</v>
      </c>
      <c r="C76" s="59" t="s">
        <v>173</v>
      </c>
      <c r="D76" s="51" t="s">
        <v>17</v>
      </c>
      <c r="E76" s="52"/>
      <c r="F76" s="63">
        <v>593835</v>
      </c>
      <c r="G76" s="63">
        <f t="shared" si="0"/>
        <v>118767</v>
      </c>
      <c r="H76" s="54"/>
      <c r="I76" s="55"/>
    </row>
    <row r="77" spans="1:9" s="56" customFormat="1" ht="15.75" hidden="1" x14ac:dyDescent="0.25">
      <c r="A77" s="49" t="s">
        <v>90</v>
      </c>
      <c r="B77" s="58" t="s">
        <v>163</v>
      </c>
      <c r="C77" s="59" t="s">
        <v>173</v>
      </c>
      <c r="D77" s="51" t="s">
        <v>17</v>
      </c>
      <c r="E77" s="52"/>
      <c r="F77" s="63">
        <v>635424</v>
      </c>
      <c r="G77" s="63">
        <f t="shared" si="0"/>
        <v>127084.8</v>
      </c>
      <c r="H77" s="54"/>
      <c r="I77" s="55"/>
    </row>
    <row r="78" spans="1:9" s="56" customFormat="1" ht="15.75" hidden="1" x14ac:dyDescent="0.25">
      <c r="A78" s="49" t="s">
        <v>84</v>
      </c>
      <c r="B78" s="58" t="s">
        <v>157</v>
      </c>
      <c r="C78" s="59" t="s">
        <v>173</v>
      </c>
      <c r="D78" s="51" t="s">
        <v>17</v>
      </c>
      <c r="E78" s="52"/>
      <c r="F78" s="63">
        <v>736045</v>
      </c>
      <c r="G78" s="63">
        <f t="shared" si="0"/>
        <v>147209</v>
      </c>
      <c r="H78" s="54"/>
      <c r="I78" s="55"/>
    </row>
    <row r="79" spans="1:9" s="56" customFormat="1" ht="15.75" hidden="1" x14ac:dyDescent="0.25">
      <c r="A79" s="49"/>
      <c r="B79" s="58" t="s">
        <v>164</v>
      </c>
      <c r="C79" s="59" t="s">
        <v>173</v>
      </c>
      <c r="D79" s="51" t="s">
        <v>17</v>
      </c>
      <c r="E79" s="52"/>
      <c r="F79" s="63">
        <v>784710</v>
      </c>
      <c r="G79" s="63">
        <f t="shared" ref="G79:G110" si="1">F79*0.2</f>
        <v>156942</v>
      </c>
      <c r="H79" s="54"/>
      <c r="I79" s="55"/>
    </row>
    <row r="80" spans="1:9" ht="15.75" hidden="1" x14ac:dyDescent="0.25">
      <c r="A80" s="28" t="s">
        <v>107</v>
      </c>
      <c r="B80" s="26" t="s">
        <v>108</v>
      </c>
      <c r="C80" s="59" t="s">
        <v>173</v>
      </c>
      <c r="D80" s="17" t="s">
        <v>17</v>
      </c>
      <c r="E80" s="27"/>
      <c r="F80" s="60">
        <f>709367/10000</f>
        <v>70.936700000000002</v>
      </c>
      <c r="G80" s="61">
        <f t="shared" si="1"/>
        <v>14.187340000000001</v>
      </c>
      <c r="H80" s="21"/>
      <c r="I80" s="22"/>
    </row>
    <row r="81" spans="1:9" ht="15.75" hidden="1" x14ac:dyDescent="0.25">
      <c r="A81" s="28" t="s">
        <v>109</v>
      </c>
      <c r="B81" s="26" t="s">
        <v>110</v>
      </c>
      <c r="C81" s="59" t="s">
        <v>173</v>
      </c>
      <c r="D81" s="17" t="s">
        <v>17</v>
      </c>
      <c r="E81" s="27"/>
      <c r="F81" s="60">
        <f>832653/10000</f>
        <v>83.265299999999996</v>
      </c>
      <c r="G81" s="61">
        <f t="shared" si="1"/>
        <v>16.65306</v>
      </c>
      <c r="H81" s="21"/>
      <c r="I81" s="22"/>
    </row>
    <row r="82" spans="1:9" ht="15.75" hidden="1" x14ac:dyDescent="0.25">
      <c r="A82" s="28" t="s">
        <v>111</v>
      </c>
      <c r="B82" s="26" t="s">
        <v>112</v>
      </c>
      <c r="C82" s="59" t="s">
        <v>173</v>
      </c>
      <c r="D82" s="17" t="s">
        <v>17</v>
      </c>
      <c r="E82" s="27"/>
      <c r="F82" s="60">
        <f>801143/10000</f>
        <v>80.1143</v>
      </c>
      <c r="G82" s="61">
        <f t="shared" si="1"/>
        <v>16.022860000000001</v>
      </c>
      <c r="H82" s="21"/>
      <c r="I82" s="22"/>
    </row>
    <row r="83" spans="1:9" ht="15.75" hidden="1" x14ac:dyDescent="0.25">
      <c r="A83" s="28" t="s">
        <v>113</v>
      </c>
      <c r="B83" s="26" t="s">
        <v>114</v>
      </c>
      <c r="C83" s="59" t="s">
        <v>173</v>
      </c>
      <c r="D83" s="17" t="s">
        <v>17</v>
      </c>
      <c r="E83" s="27"/>
      <c r="F83" s="60">
        <f>566411/10000</f>
        <v>56.641100000000002</v>
      </c>
      <c r="G83" s="61">
        <f t="shared" si="1"/>
        <v>11.328220000000002</v>
      </c>
      <c r="H83" s="21"/>
      <c r="I83" s="22"/>
    </row>
    <row r="84" spans="1:9" ht="15.75" hidden="1" x14ac:dyDescent="0.25">
      <c r="A84" s="28" t="s">
        <v>115</v>
      </c>
      <c r="B84" s="26" t="s">
        <v>116</v>
      </c>
      <c r="C84" s="59" t="s">
        <v>173</v>
      </c>
      <c r="D84" s="17" t="s">
        <v>17</v>
      </c>
      <c r="E84" s="27"/>
      <c r="F84" s="60">
        <f>548186/10000</f>
        <v>54.818600000000004</v>
      </c>
      <c r="G84" s="61">
        <f t="shared" si="1"/>
        <v>10.963720000000002</v>
      </c>
      <c r="H84" s="21"/>
      <c r="I84" s="22"/>
    </row>
    <row r="85" spans="1:9" s="56" customFormat="1" ht="15.75" hidden="1" x14ac:dyDescent="0.25">
      <c r="A85" s="49" t="s">
        <v>107</v>
      </c>
      <c r="B85" s="57" t="s">
        <v>165</v>
      </c>
      <c r="C85" s="59" t="s">
        <v>173</v>
      </c>
      <c r="D85" s="51" t="s">
        <v>17</v>
      </c>
      <c r="E85" s="52"/>
      <c r="F85" s="63">
        <v>689711</v>
      </c>
      <c r="G85" s="63">
        <f t="shared" si="1"/>
        <v>137942.20000000001</v>
      </c>
      <c r="H85" s="54"/>
      <c r="I85" s="55"/>
    </row>
    <row r="86" spans="1:9" s="56" customFormat="1" ht="15.75" hidden="1" x14ac:dyDescent="0.25">
      <c r="A86" s="49" t="s">
        <v>109</v>
      </c>
      <c r="B86" s="57" t="s">
        <v>166</v>
      </c>
      <c r="C86" s="59" t="s">
        <v>173</v>
      </c>
      <c r="D86" s="51" t="s">
        <v>17</v>
      </c>
      <c r="E86" s="52"/>
      <c r="F86" s="63">
        <v>814914</v>
      </c>
      <c r="G86" s="63">
        <f t="shared" si="1"/>
        <v>162982.80000000002</v>
      </c>
      <c r="H86" s="54"/>
      <c r="I86" s="55"/>
    </row>
    <row r="87" spans="1:9" s="56" customFormat="1" ht="15.75" hidden="1" x14ac:dyDescent="0.25">
      <c r="A87" s="49" t="s">
        <v>111</v>
      </c>
      <c r="B87" s="57" t="s">
        <v>167</v>
      </c>
      <c r="C87" s="59" t="s">
        <v>173</v>
      </c>
      <c r="D87" s="51" t="s">
        <v>17</v>
      </c>
      <c r="E87" s="52"/>
      <c r="F87" s="63">
        <v>812059</v>
      </c>
      <c r="G87" s="63">
        <f t="shared" si="1"/>
        <v>162411.80000000002</v>
      </c>
      <c r="H87" s="54"/>
      <c r="I87" s="55"/>
    </row>
    <row r="88" spans="1:9" s="56" customFormat="1" ht="15.75" hidden="1" x14ac:dyDescent="0.25">
      <c r="A88" s="49" t="s">
        <v>113</v>
      </c>
      <c r="B88" s="57" t="s">
        <v>168</v>
      </c>
      <c r="C88" s="59" t="s">
        <v>173</v>
      </c>
      <c r="D88" s="51" t="s">
        <v>17</v>
      </c>
      <c r="E88" s="52"/>
      <c r="F88" s="63">
        <v>562810</v>
      </c>
      <c r="G88" s="63">
        <f t="shared" si="1"/>
        <v>112562</v>
      </c>
      <c r="H88" s="54"/>
      <c r="I88" s="55"/>
    </row>
    <row r="89" spans="1:9" s="56" customFormat="1" ht="15.75" hidden="1" x14ac:dyDescent="0.25">
      <c r="A89" s="49" t="s">
        <v>115</v>
      </c>
      <c r="B89" s="57" t="s">
        <v>169</v>
      </c>
      <c r="C89" s="59" t="s">
        <v>173</v>
      </c>
      <c r="D89" s="51" t="s">
        <v>17</v>
      </c>
      <c r="E89" s="52"/>
      <c r="F89" s="63">
        <v>526349</v>
      </c>
      <c r="G89" s="63">
        <f t="shared" si="1"/>
        <v>105269.8</v>
      </c>
      <c r="H89" s="54"/>
      <c r="I89" s="55"/>
    </row>
    <row r="90" spans="1:9" ht="15.75" hidden="1" x14ac:dyDescent="0.25">
      <c r="A90" s="28" t="s">
        <v>113</v>
      </c>
      <c r="B90" s="26" t="s">
        <v>122</v>
      </c>
      <c r="C90" s="59" t="s">
        <v>173</v>
      </c>
      <c r="D90" s="17" t="s">
        <v>17</v>
      </c>
      <c r="E90" s="27"/>
      <c r="F90" s="60">
        <v>587804</v>
      </c>
      <c r="G90" s="61">
        <f t="shared" si="1"/>
        <v>117560.8</v>
      </c>
      <c r="H90" s="21"/>
      <c r="I90" s="22"/>
    </row>
    <row r="91" spans="1:9" ht="15.75" hidden="1" x14ac:dyDescent="0.25">
      <c r="A91" s="28" t="s">
        <v>115</v>
      </c>
      <c r="B91" s="26" t="s">
        <v>123</v>
      </c>
      <c r="C91" s="59" t="s">
        <v>173</v>
      </c>
      <c r="D91" s="17" t="s">
        <v>17</v>
      </c>
      <c r="E91" s="27"/>
      <c r="F91" s="60">
        <v>521598</v>
      </c>
      <c r="G91" s="61">
        <f t="shared" si="1"/>
        <v>104319.6</v>
      </c>
      <c r="H91" s="21"/>
      <c r="I91" s="22"/>
    </row>
    <row r="92" spans="1:9" s="56" customFormat="1" ht="15.75" hidden="1" x14ac:dyDescent="0.25">
      <c r="A92" s="49" t="s">
        <v>113</v>
      </c>
      <c r="B92" s="57" t="s">
        <v>170</v>
      </c>
      <c r="C92" s="59" t="s">
        <v>173</v>
      </c>
      <c r="D92" s="51" t="s">
        <v>17</v>
      </c>
      <c r="E92" s="52"/>
      <c r="F92" s="63">
        <v>608493</v>
      </c>
      <c r="G92" s="63">
        <f t="shared" si="1"/>
        <v>121698.6</v>
      </c>
      <c r="H92" s="54"/>
      <c r="I92" s="55"/>
    </row>
    <row r="93" spans="1:9" s="56" customFormat="1" ht="15.75" hidden="1" x14ac:dyDescent="0.25">
      <c r="A93" s="49" t="s">
        <v>115</v>
      </c>
      <c r="B93" s="57" t="s">
        <v>171</v>
      </c>
      <c r="C93" s="59" t="s">
        <v>173</v>
      </c>
      <c r="D93" s="51" t="s">
        <v>17</v>
      </c>
      <c r="E93" s="52"/>
      <c r="F93" s="63">
        <v>534311</v>
      </c>
      <c r="G93" s="63">
        <f t="shared" si="1"/>
        <v>106862.20000000001</v>
      </c>
      <c r="H93" s="54"/>
      <c r="I93" s="55"/>
    </row>
    <row r="94" spans="1:9" ht="15.75" hidden="1" x14ac:dyDescent="0.25">
      <c r="A94" s="28" t="s">
        <v>126</v>
      </c>
      <c r="B94" s="30" t="s">
        <v>127</v>
      </c>
      <c r="C94" s="59" t="s">
        <v>173</v>
      </c>
      <c r="D94" s="17" t="s">
        <v>17</v>
      </c>
      <c r="E94" s="27"/>
      <c r="F94" s="60">
        <v>464042</v>
      </c>
      <c r="G94" s="61">
        <f t="shared" si="1"/>
        <v>92808.400000000009</v>
      </c>
      <c r="H94" s="21"/>
      <c r="I94" s="22"/>
    </row>
    <row r="95" spans="1:9" ht="15.75" hidden="1" x14ac:dyDescent="0.25">
      <c r="A95" s="28" t="s">
        <v>128</v>
      </c>
      <c r="B95" s="30" t="s">
        <v>129</v>
      </c>
      <c r="C95" s="59" t="s">
        <v>173</v>
      </c>
      <c r="D95" s="17" t="s">
        <v>17</v>
      </c>
      <c r="E95" s="27"/>
      <c r="F95" s="60">
        <v>595682</v>
      </c>
      <c r="G95" s="61">
        <f t="shared" si="1"/>
        <v>119136.40000000001</v>
      </c>
      <c r="H95" s="21"/>
      <c r="I95" s="22"/>
    </row>
    <row r="96" spans="1:9" ht="15.75" hidden="1" x14ac:dyDescent="0.25">
      <c r="A96" s="28" t="s">
        <v>130</v>
      </c>
      <c r="B96" s="30" t="s">
        <v>131</v>
      </c>
      <c r="C96" s="59" t="s">
        <v>173</v>
      </c>
      <c r="D96" s="17" t="s">
        <v>17</v>
      </c>
      <c r="E96" s="27"/>
      <c r="F96" s="60">
        <v>694711</v>
      </c>
      <c r="G96" s="61">
        <f t="shared" si="1"/>
        <v>138942.20000000001</v>
      </c>
      <c r="H96" s="21"/>
      <c r="I96" s="22"/>
    </row>
    <row r="97" spans="1:9" ht="15.75" hidden="1" x14ac:dyDescent="0.25">
      <c r="A97" s="28"/>
      <c r="B97" s="26" t="s">
        <v>132</v>
      </c>
      <c r="C97" s="59" t="s">
        <v>173</v>
      </c>
      <c r="D97" s="17" t="s">
        <v>17</v>
      </c>
      <c r="E97" s="27"/>
      <c r="F97" s="60">
        <v>488261</v>
      </c>
      <c r="G97" s="61">
        <f t="shared" si="1"/>
        <v>97652.200000000012</v>
      </c>
      <c r="H97" s="21"/>
      <c r="I97" s="22"/>
    </row>
    <row r="98" spans="1:9" ht="15.75" hidden="1" x14ac:dyDescent="0.25">
      <c r="A98" s="28"/>
      <c r="B98" s="26" t="s">
        <v>133</v>
      </c>
      <c r="C98" s="59" t="s">
        <v>173</v>
      </c>
      <c r="D98" s="17" t="s">
        <v>17</v>
      </c>
      <c r="E98" s="27"/>
      <c r="F98" s="60">
        <v>614387</v>
      </c>
      <c r="G98" s="61">
        <f t="shared" si="1"/>
        <v>122877.40000000001</v>
      </c>
      <c r="H98" s="21"/>
      <c r="I98" s="22"/>
    </row>
    <row r="99" spans="1:9" ht="15.75" hidden="1" x14ac:dyDescent="0.25">
      <c r="A99" s="28"/>
      <c r="B99" s="26" t="s">
        <v>134</v>
      </c>
      <c r="C99" s="59" t="s">
        <v>173</v>
      </c>
      <c r="D99" s="17" t="s">
        <v>17</v>
      </c>
      <c r="E99" s="27"/>
      <c r="F99" s="60">
        <v>725542</v>
      </c>
      <c r="G99" s="61">
        <f t="shared" si="1"/>
        <v>145108.4</v>
      </c>
      <c r="H99" s="21"/>
      <c r="I99" s="22"/>
    </row>
    <row r="100" spans="1:9" ht="15.75" hidden="1" x14ac:dyDescent="0.25">
      <c r="A100" s="28" t="s">
        <v>126</v>
      </c>
      <c r="B100" s="30" t="s">
        <v>135</v>
      </c>
      <c r="C100" s="59" t="s">
        <v>173</v>
      </c>
      <c r="D100" s="17" t="s">
        <v>17</v>
      </c>
      <c r="E100" s="27"/>
      <c r="F100" s="60">
        <v>496022</v>
      </c>
      <c r="G100" s="61">
        <f t="shared" si="1"/>
        <v>99204.400000000009</v>
      </c>
      <c r="H100" s="21"/>
      <c r="I100" s="22"/>
    </row>
    <row r="101" spans="1:9" ht="15.75" hidden="1" x14ac:dyDescent="0.25">
      <c r="A101" s="28" t="s">
        <v>128</v>
      </c>
      <c r="B101" s="30" t="s">
        <v>136</v>
      </c>
      <c r="C101" s="59" t="s">
        <v>173</v>
      </c>
      <c r="D101" s="17" t="s">
        <v>17</v>
      </c>
      <c r="E101" s="27"/>
      <c r="F101" s="60">
        <v>619273</v>
      </c>
      <c r="G101" s="61">
        <f t="shared" si="1"/>
        <v>123854.6</v>
      </c>
      <c r="H101" s="21"/>
      <c r="I101" s="22"/>
    </row>
    <row r="102" spans="1:9" ht="15.75" hidden="1" x14ac:dyDescent="0.25">
      <c r="A102" s="28" t="s">
        <v>130</v>
      </c>
      <c r="B102" s="30" t="s">
        <v>137</v>
      </c>
      <c r="C102" s="59" t="s">
        <v>173</v>
      </c>
      <c r="D102" s="17" t="s">
        <v>17</v>
      </c>
      <c r="E102" s="27"/>
      <c r="F102" s="60">
        <v>673033</v>
      </c>
      <c r="G102" s="61">
        <f t="shared" si="1"/>
        <v>134606.6</v>
      </c>
      <c r="H102" s="21"/>
      <c r="I102" s="22"/>
    </row>
    <row r="103" spans="1:9" ht="15.75" hidden="1" x14ac:dyDescent="0.25">
      <c r="A103" s="28" t="s">
        <v>138</v>
      </c>
      <c r="B103" s="30" t="s">
        <v>139</v>
      </c>
      <c r="C103" s="59" t="s">
        <v>173</v>
      </c>
      <c r="D103" s="17" t="s">
        <v>17</v>
      </c>
      <c r="E103" s="27"/>
      <c r="F103" s="60">
        <v>341896</v>
      </c>
      <c r="G103" s="61">
        <f t="shared" si="1"/>
        <v>68379.199999999997</v>
      </c>
      <c r="H103" s="21"/>
      <c r="I103" s="22"/>
    </row>
    <row r="104" spans="1:9" ht="15.75" hidden="1" x14ac:dyDescent="0.25">
      <c r="A104" s="28" t="s">
        <v>140</v>
      </c>
      <c r="B104" s="30" t="s">
        <v>141</v>
      </c>
      <c r="C104" s="59" t="s">
        <v>173</v>
      </c>
      <c r="D104" s="17" t="s">
        <v>17</v>
      </c>
      <c r="E104" s="27"/>
      <c r="F104" s="60">
        <v>422952</v>
      </c>
      <c r="G104" s="61">
        <f t="shared" si="1"/>
        <v>84590.400000000009</v>
      </c>
      <c r="H104" s="21"/>
      <c r="I104" s="22"/>
    </row>
    <row r="105" spans="1:9" ht="15.75" hidden="1" x14ac:dyDescent="0.25">
      <c r="A105" s="28"/>
      <c r="B105" s="26" t="s">
        <v>142</v>
      </c>
      <c r="C105" s="59" t="s">
        <v>173</v>
      </c>
      <c r="D105" s="17" t="s">
        <v>17</v>
      </c>
      <c r="E105" s="27"/>
      <c r="F105" s="60">
        <v>533934</v>
      </c>
      <c r="G105" s="61">
        <f t="shared" si="1"/>
        <v>106786.8</v>
      </c>
      <c r="H105" s="21"/>
      <c r="I105" s="22"/>
    </row>
    <row r="106" spans="1:9" ht="15.75" hidden="1" x14ac:dyDescent="0.25">
      <c r="A106" s="28"/>
      <c r="B106" s="26" t="s">
        <v>143</v>
      </c>
      <c r="C106" s="59" t="s">
        <v>173</v>
      </c>
      <c r="D106" s="17" t="s">
        <v>17</v>
      </c>
      <c r="E106" s="27"/>
      <c r="F106" s="60">
        <v>653910</v>
      </c>
      <c r="G106" s="61">
        <f t="shared" si="1"/>
        <v>130782</v>
      </c>
      <c r="H106" s="21"/>
      <c r="I106" s="22"/>
    </row>
    <row r="107" spans="1:9" ht="15.75" hidden="1" x14ac:dyDescent="0.25">
      <c r="A107" s="28"/>
      <c r="B107" s="26" t="s">
        <v>144</v>
      </c>
      <c r="C107" s="59" t="s">
        <v>173</v>
      </c>
      <c r="D107" s="17" t="s">
        <v>17</v>
      </c>
      <c r="E107" s="27"/>
      <c r="F107" s="60">
        <v>710720</v>
      </c>
      <c r="G107" s="61">
        <f t="shared" si="1"/>
        <v>142144</v>
      </c>
      <c r="H107" s="21"/>
      <c r="I107" s="22"/>
    </row>
    <row r="108" spans="1:9" ht="15.75" hidden="1" x14ac:dyDescent="0.25">
      <c r="A108" s="28"/>
      <c r="B108" s="26" t="s">
        <v>145</v>
      </c>
      <c r="C108" s="59" t="s">
        <v>173</v>
      </c>
      <c r="D108" s="17" t="s">
        <v>17</v>
      </c>
      <c r="E108" s="27"/>
      <c r="F108" s="60">
        <v>360563</v>
      </c>
      <c r="G108" s="61">
        <f t="shared" si="1"/>
        <v>72112.600000000006</v>
      </c>
      <c r="H108" s="21"/>
      <c r="I108" s="22"/>
    </row>
    <row r="109" spans="1:9" ht="15.75" hidden="1" x14ac:dyDescent="0.25">
      <c r="A109" s="28"/>
      <c r="B109" s="26" t="s">
        <v>146</v>
      </c>
      <c r="C109" s="59" t="s">
        <v>173</v>
      </c>
      <c r="D109" s="17" t="s">
        <v>17</v>
      </c>
      <c r="E109" s="27"/>
      <c r="F109" s="60">
        <v>450106</v>
      </c>
      <c r="G109" s="61">
        <f t="shared" si="1"/>
        <v>90021.200000000012</v>
      </c>
      <c r="H109" s="21"/>
      <c r="I109" s="22"/>
    </row>
    <row r="110" spans="1:9" ht="15.75" x14ac:dyDescent="0.25">
      <c r="A110" s="28"/>
      <c r="B110" s="30" t="s">
        <v>147</v>
      </c>
      <c r="C110" s="59" t="s">
        <v>173</v>
      </c>
      <c r="D110" s="17" t="s">
        <v>78</v>
      </c>
      <c r="E110" s="45"/>
      <c r="F110" s="60">
        <f>3949733/10000</f>
        <v>394.97329999999999</v>
      </c>
      <c r="G110" s="64">
        <f t="shared" si="1"/>
        <v>78.99466000000001</v>
      </c>
      <c r="H110" s="39"/>
    </row>
    <row r="111" spans="1:9" ht="15.75" x14ac:dyDescent="0.25">
      <c r="B111" s="37"/>
      <c r="C111" s="38">
        <v>41821</v>
      </c>
      <c r="D111" s="37"/>
    </row>
    <row r="113" spans="2:5" ht="15.75" x14ac:dyDescent="0.25">
      <c r="B113" s="65" t="s">
        <v>174</v>
      </c>
      <c r="C113" s="65" t="s">
        <v>175</v>
      </c>
    </row>
    <row r="114" spans="2:5" ht="15.75" x14ac:dyDescent="0.25">
      <c r="C114" s="41"/>
    </row>
    <row r="115" spans="2:5" ht="15.75" x14ac:dyDescent="0.25">
      <c r="C115" s="41"/>
      <c r="D115" s="42"/>
      <c r="E115" s="43"/>
    </row>
    <row r="116" spans="2:5" ht="15.75" x14ac:dyDescent="0.25">
      <c r="C116" s="41"/>
      <c r="E116" s="44"/>
    </row>
    <row r="117" spans="2:5" x14ac:dyDescent="0.25">
      <c r="C117" s="40"/>
    </row>
  </sheetData>
  <mergeCells count="6">
    <mergeCell ref="A4:G4"/>
    <mergeCell ref="A1:G1"/>
    <mergeCell ref="A2:G2"/>
    <mergeCell ref="H2:J2"/>
    <mergeCell ref="A3:G3"/>
    <mergeCell ref="H3:J3"/>
  </mergeCells>
  <pageMargins left="0.70866141732283472" right="0.70866141732283472" top="0.74803149606299213" bottom="0.74803149606299213" header="0.31496062992125984" footer="0.31496062992125984"/>
  <pageSetup paperSize="9" scale="5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8"/>
  <sheetViews>
    <sheetView tabSelected="1" zoomScale="78" zoomScaleNormal="78" workbookViewId="0">
      <selection sqref="A1:XFD1048576"/>
    </sheetView>
  </sheetViews>
  <sheetFormatPr defaultRowHeight="15" x14ac:dyDescent="0.25"/>
  <cols>
    <col min="1" max="1" width="14.140625" customWidth="1"/>
    <col min="2" max="2" width="91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 x14ac:dyDescent="0.25">
      <c r="A1" s="67" t="s">
        <v>0</v>
      </c>
      <c r="B1" s="67"/>
      <c r="C1" s="67"/>
      <c r="D1" s="67"/>
      <c r="E1" s="67"/>
      <c r="F1" s="67"/>
      <c r="G1" s="67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 x14ac:dyDescent="0.25">
      <c r="A2" s="67" t="s">
        <v>1</v>
      </c>
      <c r="B2" s="67"/>
      <c r="C2" s="67"/>
      <c r="D2" s="67"/>
      <c r="E2" s="67"/>
      <c r="F2" s="67"/>
      <c r="G2" s="67"/>
      <c r="H2" s="70" t="s">
        <v>151</v>
      </c>
      <c r="I2" s="70"/>
      <c r="J2" s="70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 x14ac:dyDescent="0.25">
      <c r="A3" s="67" t="s">
        <v>2</v>
      </c>
      <c r="B3" s="67"/>
      <c r="C3" s="67"/>
      <c r="D3" s="67"/>
      <c r="E3" s="67"/>
      <c r="F3" s="67"/>
      <c r="G3" s="67"/>
      <c r="H3" s="69" t="s">
        <v>150</v>
      </c>
      <c r="I3" s="69"/>
      <c r="J3" s="69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 x14ac:dyDescent="0.25">
      <c r="A4" s="68" t="s">
        <v>192</v>
      </c>
      <c r="B4" s="68"/>
      <c r="C4" s="68"/>
      <c r="D4" s="68"/>
      <c r="E4" s="68"/>
      <c r="F4" s="68"/>
      <c r="G4" s="6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 x14ac:dyDescent="0.2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8.75" x14ac:dyDescent="0.3">
      <c r="A6" s="5" t="s">
        <v>3</v>
      </c>
      <c r="B6" s="5"/>
      <c r="C6" s="66" t="s">
        <v>153</v>
      </c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 x14ac:dyDescent="0.2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 x14ac:dyDescent="0.2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 x14ac:dyDescent="0.2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 x14ac:dyDescent="0.2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 x14ac:dyDescent="0.2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 x14ac:dyDescent="0.2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 x14ac:dyDescent="0.25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 x14ac:dyDescent="0.2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4.5" customHeight="1" x14ac:dyDescent="0.25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78" customHeight="1" x14ac:dyDescent="0.25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 x14ac:dyDescent="0.2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 x14ac:dyDescent="0.25">
      <c r="A18" s="14" t="s">
        <v>15</v>
      </c>
      <c r="B18" s="15" t="s">
        <v>16</v>
      </c>
      <c r="C18" s="59" t="s">
        <v>179</v>
      </c>
      <c r="D18" s="17" t="s">
        <v>17</v>
      </c>
      <c r="E18" s="18"/>
      <c r="F18" s="60">
        <v>1.73</v>
      </c>
      <c r="G18" s="61">
        <f t="shared" ref="G18:G60" si="0">F18*0.2</f>
        <v>0.34600000000000003</v>
      </c>
      <c r="H18" s="21"/>
      <c r="I18" s="22"/>
    </row>
    <row r="19" spans="1:9" ht="15.75" x14ac:dyDescent="0.25">
      <c r="A19" s="23"/>
      <c r="B19" s="15" t="s">
        <v>183</v>
      </c>
      <c r="C19" s="59" t="s">
        <v>179</v>
      </c>
      <c r="D19" s="17" t="s">
        <v>17</v>
      </c>
      <c r="E19" s="18"/>
      <c r="F19" s="60">
        <v>1.67</v>
      </c>
      <c r="G19" s="61">
        <f t="shared" si="0"/>
        <v>0.33400000000000002</v>
      </c>
      <c r="H19" s="21"/>
      <c r="I19" s="22"/>
    </row>
    <row r="20" spans="1:9" ht="15.75" x14ac:dyDescent="0.25">
      <c r="A20" s="14" t="s">
        <v>15</v>
      </c>
      <c r="B20" s="25" t="s">
        <v>19</v>
      </c>
      <c r="C20" s="59" t="s">
        <v>179</v>
      </c>
      <c r="D20" s="17" t="s">
        <v>17</v>
      </c>
      <c r="E20" s="18"/>
      <c r="F20" s="60">
        <v>2</v>
      </c>
      <c r="G20" s="61">
        <f t="shared" si="0"/>
        <v>0.4</v>
      </c>
      <c r="H20" s="21"/>
      <c r="I20" s="22"/>
    </row>
    <row r="21" spans="1:9" ht="15.75" x14ac:dyDescent="0.25">
      <c r="A21" s="23"/>
      <c r="B21" s="25" t="s">
        <v>184</v>
      </c>
      <c r="C21" s="59" t="s">
        <v>179</v>
      </c>
      <c r="D21" s="17" t="s">
        <v>17</v>
      </c>
      <c r="E21" s="18"/>
      <c r="F21" s="60">
        <v>1.94</v>
      </c>
      <c r="G21" s="61">
        <f t="shared" si="0"/>
        <v>0.38800000000000001</v>
      </c>
      <c r="H21" s="21"/>
      <c r="I21" s="22"/>
    </row>
    <row r="22" spans="1:9" ht="15.75" x14ac:dyDescent="0.25">
      <c r="A22" s="14" t="s">
        <v>21</v>
      </c>
      <c r="B22" s="25" t="s">
        <v>22</v>
      </c>
      <c r="C22" s="59" t="s">
        <v>179</v>
      </c>
      <c r="D22" s="17" t="s">
        <v>17</v>
      </c>
      <c r="E22" s="18"/>
      <c r="F22" s="60">
        <v>3.95</v>
      </c>
      <c r="G22" s="61">
        <f t="shared" si="0"/>
        <v>0.79</v>
      </c>
      <c r="H22" s="21"/>
      <c r="I22" s="22"/>
    </row>
    <row r="23" spans="1:9" ht="15.75" x14ac:dyDescent="0.25">
      <c r="A23" s="14" t="s">
        <v>23</v>
      </c>
      <c r="B23" s="26" t="s">
        <v>186</v>
      </c>
      <c r="C23" s="59" t="s">
        <v>179</v>
      </c>
      <c r="D23" s="17" t="s">
        <v>17</v>
      </c>
      <c r="E23" s="27"/>
      <c r="F23" s="60">
        <v>4.46</v>
      </c>
      <c r="G23" s="61">
        <f t="shared" si="0"/>
        <v>0.89200000000000002</v>
      </c>
      <c r="H23" s="21"/>
      <c r="I23" s="22"/>
    </row>
    <row r="24" spans="1:9" ht="15.75" x14ac:dyDescent="0.25">
      <c r="A24" s="14" t="s">
        <v>23</v>
      </c>
      <c r="B24" s="26" t="s">
        <v>187</v>
      </c>
      <c r="C24" s="59" t="s">
        <v>179</v>
      </c>
      <c r="D24" s="17" t="s">
        <v>17</v>
      </c>
      <c r="E24" s="18"/>
      <c r="F24" s="60">
        <v>4.4400000000000004</v>
      </c>
      <c r="G24" s="61">
        <f t="shared" si="0"/>
        <v>0.88800000000000012</v>
      </c>
      <c r="H24" s="21"/>
      <c r="I24" s="22"/>
    </row>
    <row r="25" spans="1:9" ht="15.75" x14ac:dyDescent="0.25">
      <c r="A25" s="14" t="s">
        <v>26</v>
      </c>
      <c r="B25" s="26" t="s">
        <v>27</v>
      </c>
      <c r="C25" s="59" t="s">
        <v>179</v>
      </c>
      <c r="D25" s="17" t="s">
        <v>17</v>
      </c>
      <c r="E25" s="27"/>
      <c r="F25" s="60">
        <v>3.96</v>
      </c>
      <c r="G25" s="61">
        <f t="shared" si="0"/>
        <v>0.79200000000000004</v>
      </c>
      <c r="H25" s="21"/>
      <c r="I25" s="22"/>
    </row>
    <row r="26" spans="1:9" ht="15.75" x14ac:dyDescent="0.25">
      <c r="A26" s="14"/>
      <c r="B26" s="26" t="s">
        <v>188</v>
      </c>
      <c r="C26" s="59" t="s">
        <v>179</v>
      </c>
      <c r="D26" s="17" t="s">
        <v>17</v>
      </c>
      <c r="E26" s="27"/>
      <c r="F26" s="60">
        <v>5.33</v>
      </c>
      <c r="G26" s="61">
        <f t="shared" si="0"/>
        <v>1.0660000000000001</v>
      </c>
      <c r="H26" s="21"/>
      <c r="I26" s="22"/>
    </row>
    <row r="27" spans="1:9" ht="15.75" x14ac:dyDescent="0.25">
      <c r="A27" s="23"/>
      <c r="B27" s="26" t="s">
        <v>185</v>
      </c>
      <c r="C27" s="59" t="s">
        <v>179</v>
      </c>
      <c r="D27" s="17" t="s">
        <v>17</v>
      </c>
      <c r="E27" s="27"/>
      <c r="F27" s="60">
        <v>5.27</v>
      </c>
      <c r="G27" s="61">
        <f t="shared" si="0"/>
        <v>1.054</v>
      </c>
      <c r="H27" s="21"/>
      <c r="I27" s="22"/>
    </row>
    <row r="28" spans="1:9" ht="15.75" x14ac:dyDescent="0.25">
      <c r="A28" s="14"/>
      <c r="B28" s="26" t="s">
        <v>189</v>
      </c>
      <c r="C28" s="59" t="s">
        <v>179</v>
      </c>
      <c r="D28" s="17" t="s">
        <v>17</v>
      </c>
      <c r="E28" s="27"/>
      <c r="F28" s="60">
        <v>7.81</v>
      </c>
      <c r="G28" s="61">
        <f t="shared" si="0"/>
        <v>1.5620000000000001</v>
      </c>
      <c r="H28" s="21"/>
      <c r="I28" s="22"/>
    </row>
    <row r="29" spans="1:9" ht="15.75" x14ac:dyDescent="0.25">
      <c r="A29" s="14"/>
      <c r="B29" s="26" t="s">
        <v>31</v>
      </c>
      <c r="C29" s="59" t="s">
        <v>179</v>
      </c>
      <c r="D29" s="17" t="s">
        <v>17</v>
      </c>
      <c r="E29" s="27"/>
      <c r="F29" s="60">
        <v>6.94</v>
      </c>
      <c r="G29" s="61">
        <f t="shared" si="0"/>
        <v>1.3880000000000001</v>
      </c>
      <c r="H29" s="21"/>
      <c r="I29" s="22"/>
    </row>
    <row r="30" spans="1:9" ht="15.75" x14ac:dyDescent="0.25">
      <c r="A30" s="28"/>
      <c r="B30" s="29" t="s">
        <v>32</v>
      </c>
      <c r="C30" s="59" t="s">
        <v>179</v>
      </c>
      <c r="D30" s="17" t="s">
        <v>33</v>
      </c>
      <c r="E30" s="27"/>
      <c r="F30" s="60">
        <v>4.5999999999999996</v>
      </c>
      <c r="G30" s="61">
        <f t="shared" si="0"/>
        <v>0.91999999999999993</v>
      </c>
      <c r="H30" s="21"/>
      <c r="I30" s="22"/>
    </row>
    <row r="31" spans="1:9" ht="15.75" x14ac:dyDescent="0.25">
      <c r="A31" s="28"/>
      <c r="B31" s="30" t="s">
        <v>34</v>
      </c>
      <c r="C31" s="59" t="s">
        <v>176</v>
      </c>
      <c r="D31" s="17" t="s">
        <v>33</v>
      </c>
      <c r="E31" s="27"/>
      <c r="F31" s="60">
        <v>121.61</v>
      </c>
      <c r="G31" s="61">
        <f t="shared" si="0"/>
        <v>24.322000000000003</v>
      </c>
      <c r="H31" s="21"/>
      <c r="I31" s="22"/>
    </row>
    <row r="32" spans="1:9" ht="15.75" x14ac:dyDescent="0.25">
      <c r="A32" s="28"/>
      <c r="B32" s="30" t="s">
        <v>35</v>
      </c>
      <c r="C32" s="59" t="s">
        <v>179</v>
      </c>
      <c r="D32" s="17" t="s">
        <v>33</v>
      </c>
      <c r="E32" s="27"/>
      <c r="F32" s="60">
        <v>109.26</v>
      </c>
      <c r="G32" s="61">
        <f t="shared" si="0"/>
        <v>21.852000000000004</v>
      </c>
      <c r="H32" s="21"/>
      <c r="I32" s="22"/>
    </row>
    <row r="33" spans="1:9" ht="15.75" x14ac:dyDescent="0.25">
      <c r="A33" s="31"/>
      <c r="B33" s="29" t="s">
        <v>190</v>
      </c>
      <c r="C33" s="59" t="s">
        <v>191</v>
      </c>
      <c r="D33" s="17" t="s">
        <v>33</v>
      </c>
      <c r="E33" s="27"/>
      <c r="F33" s="60">
        <v>13.6</v>
      </c>
      <c r="G33" s="61">
        <f t="shared" si="0"/>
        <v>2.72</v>
      </c>
      <c r="H33" s="21"/>
      <c r="I33" s="22"/>
    </row>
    <row r="34" spans="1:9" ht="15.75" x14ac:dyDescent="0.25">
      <c r="A34" s="31"/>
      <c r="B34" s="29" t="s">
        <v>37</v>
      </c>
      <c r="C34" s="59" t="s">
        <v>179</v>
      </c>
      <c r="D34" s="17" t="s">
        <v>33</v>
      </c>
      <c r="E34" s="27"/>
      <c r="F34" s="60">
        <v>950.93</v>
      </c>
      <c r="G34" s="61">
        <f t="shared" si="0"/>
        <v>190.18600000000001</v>
      </c>
      <c r="H34" s="21"/>
      <c r="I34" s="22"/>
    </row>
    <row r="35" spans="1:9" ht="15.75" x14ac:dyDescent="0.25">
      <c r="A35" s="32"/>
      <c r="B35" s="30" t="s">
        <v>38</v>
      </c>
      <c r="C35" s="59" t="s">
        <v>176</v>
      </c>
      <c r="D35" s="17" t="s">
        <v>33</v>
      </c>
      <c r="E35" s="27"/>
      <c r="F35" s="60">
        <v>356.64</v>
      </c>
      <c r="G35" s="61">
        <f t="shared" si="0"/>
        <v>71.328000000000003</v>
      </c>
      <c r="H35" s="21"/>
      <c r="I35" s="22"/>
    </row>
    <row r="36" spans="1:9" ht="15.75" x14ac:dyDescent="0.25">
      <c r="A36" s="32" t="s">
        <v>39</v>
      </c>
      <c r="B36" s="26" t="s">
        <v>40</v>
      </c>
      <c r="C36" s="59" t="s">
        <v>179</v>
      </c>
      <c r="D36" s="17" t="s">
        <v>33</v>
      </c>
      <c r="E36" s="27"/>
      <c r="F36" s="60">
        <v>44.35</v>
      </c>
      <c r="G36" s="61">
        <f t="shared" si="0"/>
        <v>8.870000000000001</v>
      </c>
      <c r="H36" s="21"/>
      <c r="I36" s="22"/>
    </row>
    <row r="37" spans="1:9" ht="15.75" x14ac:dyDescent="0.25">
      <c r="A37" s="32" t="s">
        <v>42</v>
      </c>
      <c r="B37" s="26" t="s">
        <v>43</v>
      </c>
      <c r="C37" s="59" t="s">
        <v>179</v>
      </c>
      <c r="D37" s="17" t="s">
        <v>33</v>
      </c>
      <c r="E37" s="27"/>
      <c r="F37" s="60">
        <v>72.88</v>
      </c>
      <c r="G37" s="61">
        <f t="shared" si="0"/>
        <v>14.576000000000001</v>
      </c>
      <c r="H37" s="21"/>
      <c r="I37" s="22"/>
    </row>
    <row r="38" spans="1:9" ht="15.75" x14ac:dyDescent="0.25">
      <c r="A38" s="32" t="s">
        <v>44</v>
      </c>
      <c r="B38" s="29" t="s">
        <v>45</v>
      </c>
      <c r="C38" s="59" t="s">
        <v>179</v>
      </c>
      <c r="D38" s="17" t="s">
        <v>33</v>
      </c>
      <c r="E38" s="27"/>
      <c r="F38" s="60">
        <v>21.7</v>
      </c>
      <c r="G38" s="61">
        <f t="shared" si="0"/>
        <v>4.34</v>
      </c>
      <c r="H38" s="21"/>
      <c r="I38" s="22"/>
    </row>
    <row r="39" spans="1:9" ht="15.75" x14ac:dyDescent="0.25">
      <c r="A39" s="32" t="s">
        <v>46</v>
      </c>
      <c r="B39" s="29" t="s">
        <v>47</v>
      </c>
      <c r="C39" s="59" t="s">
        <v>179</v>
      </c>
      <c r="D39" s="17" t="s">
        <v>33</v>
      </c>
      <c r="E39" s="27"/>
      <c r="F39" s="60">
        <v>56.88</v>
      </c>
      <c r="G39" s="61">
        <f t="shared" si="0"/>
        <v>11.376000000000001</v>
      </c>
      <c r="H39" s="21"/>
      <c r="I39" s="22"/>
    </row>
    <row r="40" spans="1:9" ht="15.75" x14ac:dyDescent="0.25">
      <c r="A40" s="32" t="s">
        <v>48</v>
      </c>
      <c r="B40" s="29" t="s">
        <v>49</v>
      </c>
      <c r="C40" s="59" t="s">
        <v>176</v>
      </c>
      <c r="D40" s="17" t="s">
        <v>33</v>
      </c>
      <c r="E40" s="27"/>
      <c r="F40" s="60">
        <v>24.91</v>
      </c>
      <c r="G40" s="61">
        <f t="shared" si="0"/>
        <v>4.9820000000000002</v>
      </c>
      <c r="H40" s="21"/>
      <c r="I40" s="22"/>
    </row>
    <row r="41" spans="1:9" ht="15.75" x14ac:dyDescent="0.25">
      <c r="A41" s="32" t="s">
        <v>50</v>
      </c>
      <c r="B41" s="29" t="s">
        <v>51</v>
      </c>
      <c r="C41" s="59" t="s">
        <v>176</v>
      </c>
      <c r="D41" s="17" t="s">
        <v>33</v>
      </c>
      <c r="E41" s="27"/>
      <c r="F41" s="60">
        <v>56.52</v>
      </c>
      <c r="G41" s="61">
        <f t="shared" si="0"/>
        <v>11.304000000000002</v>
      </c>
      <c r="H41" s="21"/>
      <c r="I41" s="22"/>
    </row>
    <row r="42" spans="1:9" ht="15.75" x14ac:dyDescent="0.25">
      <c r="A42" s="31"/>
      <c r="B42" s="30" t="s">
        <v>52</v>
      </c>
      <c r="C42" s="59" t="s">
        <v>176</v>
      </c>
      <c r="D42" s="17" t="s">
        <v>17</v>
      </c>
      <c r="E42" s="27"/>
      <c r="F42" s="60">
        <v>106.13</v>
      </c>
      <c r="G42" s="61">
        <f t="shared" si="0"/>
        <v>21.225999999999999</v>
      </c>
      <c r="H42" s="21"/>
      <c r="I42" s="22"/>
    </row>
    <row r="43" spans="1:9" ht="15.75" x14ac:dyDescent="0.25">
      <c r="A43" s="28" t="s">
        <v>53</v>
      </c>
      <c r="B43" s="30" t="s">
        <v>54</v>
      </c>
      <c r="C43" s="59" t="s">
        <v>176</v>
      </c>
      <c r="D43" s="17" t="s">
        <v>33</v>
      </c>
      <c r="E43" s="27"/>
      <c r="F43" s="60">
        <v>42.01</v>
      </c>
      <c r="G43" s="61">
        <f t="shared" si="0"/>
        <v>8.4019999999999992</v>
      </c>
      <c r="H43" s="21"/>
      <c r="I43" s="22"/>
    </row>
    <row r="44" spans="1:9" ht="15.75" x14ac:dyDescent="0.25">
      <c r="A44" s="28" t="s">
        <v>55</v>
      </c>
      <c r="B44" s="30" t="s">
        <v>56</v>
      </c>
      <c r="C44" s="59" t="s">
        <v>176</v>
      </c>
      <c r="D44" s="17" t="s">
        <v>33</v>
      </c>
      <c r="E44" s="27"/>
      <c r="F44" s="60">
        <v>55.4</v>
      </c>
      <c r="G44" s="61">
        <f t="shared" si="0"/>
        <v>11.08</v>
      </c>
      <c r="H44" s="21"/>
      <c r="I44" s="22"/>
    </row>
    <row r="45" spans="1:9" ht="15.75" x14ac:dyDescent="0.25">
      <c r="A45" s="28" t="s">
        <v>57</v>
      </c>
      <c r="B45" s="30" t="s">
        <v>58</v>
      </c>
      <c r="C45" s="59" t="s">
        <v>176</v>
      </c>
      <c r="D45" s="17" t="s">
        <v>33</v>
      </c>
      <c r="E45" s="27"/>
      <c r="F45" s="60">
        <v>69.7</v>
      </c>
      <c r="G45" s="61">
        <f t="shared" si="0"/>
        <v>13.940000000000001</v>
      </c>
      <c r="H45" s="21"/>
      <c r="I45" s="22"/>
    </row>
    <row r="46" spans="1:9" ht="15.75" x14ac:dyDescent="0.25">
      <c r="A46" s="28" t="s">
        <v>59</v>
      </c>
      <c r="B46" s="30" t="s">
        <v>60</v>
      </c>
      <c r="C46" s="59" t="s">
        <v>176</v>
      </c>
      <c r="D46" s="17" t="s">
        <v>33</v>
      </c>
      <c r="E46" s="27"/>
      <c r="F46" s="60">
        <v>23.63</v>
      </c>
      <c r="G46" s="61">
        <f t="shared" si="0"/>
        <v>4.726</v>
      </c>
      <c r="H46" s="21"/>
      <c r="I46" s="22"/>
    </row>
    <row r="47" spans="1:9" ht="15.75" x14ac:dyDescent="0.25">
      <c r="A47" s="28" t="s">
        <v>61</v>
      </c>
      <c r="B47" s="30" t="s">
        <v>62</v>
      </c>
      <c r="C47" s="59" t="s">
        <v>176</v>
      </c>
      <c r="D47" s="17" t="s">
        <v>33</v>
      </c>
      <c r="E47" s="27"/>
      <c r="F47" s="60">
        <v>29.77</v>
      </c>
      <c r="G47" s="61">
        <f t="shared" si="0"/>
        <v>5.9540000000000006</v>
      </c>
      <c r="H47" s="21"/>
      <c r="I47" s="22"/>
    </row>
    <row r="48" spans="1:9" ht="15.75" x14ac:dyDescent="0.25">
      <c r="A48" s="28" t="s">
        <v>63</v>
      </c>
      <c r="B48" s="30" t="s">
        <v>64</v>
      </c>
      <c r="C48" s="59" t="s">
        <v>176</v>
      </c>
      <c r="D48" s="17" t="s">
        <v>33</v>
      </c>
      <c r="E48" s="27"/>
      <c r="F48" s="60">
        <v>40.04</v>
      </c>
      <c r="G48" s="61">
        <f t="shared" si="0"/>
        <v>8.0080000000000009</v>
      </c>
      <c r="H48" s="21"/>
      <c r="I48" s="22"/>
    </row>
    <row r="49" spans="1:9" ht="15.75" x14ac:dyDescent="0.25">
      <c r="A49" s="28" t="s">
        <v>65</v>
      </c>
      <c r="B49" s="30" t="s">
        <v>66</v>
      </c>
      <c r="C49" s="59" t="s">
        <v>176</v>
      </c>
      <c r="D49" s="17" t="s">
        <v>33</v>
      </c>
      <c r="E49" s="27"/>
      <c r="F49" s="60">
        <v>18.059999999999999</v>
      </c>
      <c r="G49" s="61">
        <f t="shared" si="0"/>
        <v>3.6120000000000001</v>
      </c>
      <c r="H49" s="21"/>
      <c r="I49" s="22"/>
    </row>
    <row r="50" spans="1:9" ht="15.75" x14ac:dyDescent="0.25">
      <c r="A50" s="28" t="s">
        <v>67</v>
      </c>
      <c r="B50" s="30" t="s">
        <v>68</v>
      </c>
      <c r="C50" s="59" t="s">
        <v>176</v>
      </c>
      <c r="D50" s="17" t="s">
        <v>33</v>
      </c>
      <c r="E50" s="27"/>
      <c r="F50" s="60">
        <v>22.34</v>
      </c>
      <c r="G50" s="61">
        <f t="shared" si="0"/>
        <v>4.468</v>
      </c>
      <c r="H50" s="21"/>
      <c r="I50" s="22"/>
    </row>
    <row r="51" spans="1:9" ht="15.75" x14ac:dyDescent="0.25">
      <c r="A51" s="28" t="s">
        <v>69</v>
      </c>
      <c r="B51" s="30" t="s">
        <v>70</v>
      </c>
      <c r="C51" s="59" t="s">
        <v>176</v>
      </c>
      <c r="D51" s="17" t="s">
        <v>33</v>
      </c>
      <c r="E51" s="27"/>
      <c r="F51" s="60">
        <v>29.66</v>
      </c>
      <c r="G51" s="61">
        <f t="shared" si="0"/>
        <v>5.9320000000000004</v>
      </c>
      <c r="H51" s="21"/>
      <c r="I51" s="22"/>
    </row>
    <row r="52" spans="1:9" ht="15.75" x14ac:dyDescent="0.25">
      <c r="A52" s="31"/>
      <c r="B52" s="30" t="s">
        <v>72</v>
      </c>
      <c r="C52" s="59" t="s">
        <v>176</v>
      </c>
      <c r="D52" s="17" t="s">
        <v>33</v>
      </c>
      <c r="E52" s="27"/>
      <c r="F52" s="60">
        <v>1.56</v>
      </c>
      <c r="G52" s="61">
        <f t="shared" si="0"/>
        <v>0.31200000000000006</v>
      </c>
      <c r="H52" s="21"/>
      <c r="I52" s="22"/>
    </row>
    <row r="53" spans="1:9" ht="15.75" x14ac:dyDescent="0.25">
      <c r="A53" s="31"/>
      <c r="B53" s="30" t="s">
        <v>73</v>
      </c>
      <c r="C53" s="59" t="s">
        <v>181</v>
      </c>
      <c r="D53" s="17" t="s">
        <v>33</v>
      </c>
      <c r="E53" s="27"/>
      <c r="F53" s="60">
        <f>196980/10000</f>
        <v>19.698</v>
      </c>
      <c r="G53" s="61">
        <f t="shared" si="0"/>
        <v>3.9396000000000004</v>
      </c>
      <c r="H53" s="21"/>
      <c r="I53" s="22"/>
    </row>
    <row r="54" spans="1:9" ht="15.75" x14ac:dyDescent="0.25">
      <c r="A54" s="31"/>
      <c r="B54" s="30" t="s">
        <v>74</v>
      </c>
      <c r="C54" s="59" t="s">
        <v>179</v>
      </c>
      <c r="D54" s="17" t="s">
        <v>33</v>
      </c>
      <c r="E54" s="27"/>
      <c r="F54" s="60">
        <v>35.19</v>
      </c>
      <c r="G54" s="61">
        <f t="shared" si="0"/>
        <v>7.0380000000000003</v>
      </c>
      <c r="H54" s="21"/>
      <c r="I54" s="22"/>
    </row>
    <row r="55" spans="1:9" ht="15.75" x14ac:dyDescent="0.25">
      <c r="A55" s="28"/>
      <c r="B55" s="33" t="s">
        <v>77</v>
      </c>
      <c r="C55" s="59" t="s">
        <v>181</v>
      </c>
      <c r="D55" s="17" t="s">
        <v>78</v>
      </c>
      <c r="E55" s="27"/>
      <c r="F55" s="60">
        <f>117270/10000</f>
        <v>11.727</v>
      </c>
      <c r="G55" s="61">
        <f t="shared" si="0"/>
        <v>2.3454000000000002</v>
      </c>
      <c r="H55" s="21"/>
      <c r="I55" s="22"/>
    </row>
    <row r="56" spans="1:9" ht="15.75" x14ac:dyDescent="0.25">
      <c r="A56" s="28"/>
      <c r="B56" s="33" t="s">
        <v>180</v>
      </c>
      <c r="C56" s="59" t="s">
        <v>179</v>
      </c>
      <c r="D56" s="17" t="s">
        <v>78</v>
      </c>
      <c r="E56" s="27"/>
      <c r="F56" s="60">
        <v>36.1</v>
      </c>
      <c r="G56" s="61">
        <f t="shared" si="0"/>
        <v>7.2200000000000006</v>
      </c>
      <c r="H56" s="21"/>
      <c r="I56" s="22"/>
    </row>
    <row r="57" spans="1:9" ht="15.75" x14ac:dyDescent="0.25">
      <c r="A57" s="28"/>
      <c r="B57" s="33" t="s">
        <v>80</v>
      </c>
      <c r="C57" s="59" t="s">
        <v>182</v>
      </c>
      <c r="D57" s="17" t="s">
        <v>78</v>
      </c>
      <c r="E57" s="27"/>
      <c r="F57" s="60">
        <f>345500/10000</f>
        <v>34.549999999999997</v>
      </c>
      <c r="G57" s="61">
        <f>F57*0.2</f>
        <v>6.91</v>
      </c>
      <c r="H57" s="21"/>
      <c r="I57" s="22"/>
    </row>
    <row r="58" spans="1:9" ht="15.75" x14ac:dyDescent="0.25">
      <c r="A58" s="28"/>
      <c r="B58" s="33" t="s">
        <v>81</v>
      </c>
      <c r="C58" s="59" t="s">
        <v>182</v>
      </c>
      <c r="D58" s="17" t="s">
        <v>78</v>
      </c>
      <c r="E58" s="27"/>
      <c r="F58" s="60">
        <f>333000/10000</f>
        <v>33.299999999999997</v>
      </c>
      <c r="G58" s="61">
        <f>F58*0.2</f>
        <v>6.66</v>
      </c>
      <c r="H58" s="21"/>
      <c r="I58" s="22"/>
    </row>
    <row r="59" spans="1:9" ht="15.75" x14ac:dyDescent="0.25">
      <c r="A59" s="31"/>
      <c r="B59" s="33" t="s">
        <v>82</v>
      </c>
      <c r="C59" s="59" t="s">
        <v>179</v>
      </c>
      <c r="D59" s="17" t="s">
        <v>78</v>
      </c>
      <c r="E59" s="27"/>
      <c r="F59" s="60">
        <v>30.62</v>
      </c>
      <c r="G59" s="61">
        <f t="shared" si="0"/>
        <v>6.1240000000000006</v>
      </c>
      <c r="H59" s="21"/>
      <c r="I59" s="22"/>
    </row>
    <row r="60" spans="1:9" ht="15.75" x14ac:dyDescent="0.25">
      <c r="A60" s="31"/>
      <c r="B60" s="32" t="s">
        <v>83</v>
      </c>
      <c r="C60" s="59" t="s">
        <v>179</v>
      </c>
      <c r="D60" s="17" t="s">
        <v>78</v>
      </c>
      <c r="E60" s="27"/>
      <c r="F60" s="60">
        <v>3.87</v>
      </c>
      <c r="G60" s="61">
        <f t="shared" si="0"/>
        <v>0.77400000000000002</v>
      </c>
      <c r="H60" s="21"/>
      <c r="I60" s="22"/>
    </row>
    <row r="61" spans="1:9" ht="15.75" x14ac:dyDescent="0.25">
      <c r="A61" s="28"/>
      <c r="B61" s="30" t="s">
        <v>147</v>
      </c>
      <c r="C61" s="59" t="s">
        <v>179</v>
      </c>
      <c r="D61" s="17" t="s">
        <v>78</v>
      </c>
      <c r="E61" s="45"/>
      <c r="F61" s="60">
        <v>404.18</v>
      </c>
      <c r="G61" s="64">
        <f t="shared" ref="G61" si="1">F61*0.2</f>
        <v>80.836000000000013</v>
      </c>
      <c r="H61" s="39"/>
    </row>
    <row r="62" spans="1:9" ht="15.75" x14ac:dyDescent="0.25">
      <c r="B62" s="37"/>
      <c r="C62" s="38">
        <v>41821</v>
      </c>
      <c r="D62" s="37"/>
    </row>
    <row r="64" spans="1:9" ht="15.75" x14ac:dyDescent="0.25">
      <c r="B64" s="65" t="s">
        <v>177</v>
      </c>
      <c r="C64" s="65" t="s">
        <v>178</v>
      </c>
    </row>
    <row r="65" spans="3:5" ht="15.75" x14ac:dyDescent="0.25">
      <c r="C65" s="41"/>
    </row>
    <row r="66" spans="3:5" ht="15.75" x14ac:dyDescent="0.25">
      <c r="C66" s="41"/>
      <c r="D66" s="42"/>
      <c r="E66" s="43"/>
    </row>
    <row r="67" spans="3:5" ht="15.75" x14ac:dyDescent="0.25">
      <c r="C67" s="41"/>
      <c r="E67" s="44"/>
    </row>
    <row r="68" spans="3:5" x14ac:dyDescent="0.25">
      <c r="C68" s="40"/>
    </row>
  </sheetData>
  <mergeCells count="6">
    <mergeCell ref="A4:G4"/>
    <mergeCell ref="A1:G1"/>
    <mergeCell ref="A2:G2"/>
    <mergeCell ref="H2:J2"/>
    <mergeCell ref="A3:G3"/>
    <mergeCell ref="H3:J3"/>
  </mergeCells>
  <pageMargins left="0.52" right="0.25" top="0.74803149606299213" bottom="0.74803149606299213" header="0.31496062992125984" footer="0.31496062992125984"/>
  <pageSetup paperSize="9" scale="5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8"/>
  <sheetViews>
    <sheetView topLeftCell="A40" zoomScale="87" zoomScaleNormal="87" workbookViewId="0">
      <selection sqref="A1:G64"/>
    </sheetView>
  </sheetViews>
  <sheetFormatPr defaultRowHeight="15" x14ac:dyDescent="0.25"/>
  <cols>
    <col min="1" max="1" width="14.140625" customWidth="1"/>
    <col min="2" max="2" width="91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 x14ac:dyDescent="0.25">
      <c r="A1" s="67" t="s">
        <v>0</v>
      </c>
      <c r="B1" s="67"/>
      <c r="C1" s="67"/>
      <c r="D1" s="67"/>
      <c r="E1" s="67"/>
      <c r="F1" s="67"/>
      <c r="G1" s="67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 x14ac:dyDescent="0.25">
      <c r="A2" s="67" t="s">
        <v>1</v>
      </c>
      <c r="B2" s="67"/>
      <c r="C2" s="67"/>
      <c r="D2" s="67"/>
      <c r="E2" s="67"/>
      <c r="F2" s="67"/>
      <c r="G2" s="67"/>
      <c r="H2" s="70" t="s">
        <v>151</v>
      </c>
      <c r="I2" s="70"/>
      <c r="J2" s="70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 x14ac:dyDescent="0.25">
      <c r="A3" s="67" t="s">
        <v>2</v>
      </c>
      <c r="B3" s="67"/>
      <c r="C3" s="67"/>
      <c r="D3" s="67"/>
      <c r="E3" s="67"/>
      <c r="F3" s="67"/>
      <c r="G3" s="67"/>
      <c r="H3" s="69" t="s">
        <v>150</v>
      </c>
      <c r="I3" s="69"/>
      <c r="J3" s="69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 x14ac:dyDescent="0.25">
      <c r="A4" s="68" t="s">
        <v>193</v>
      </c>
      <c r="B4" s="68"/>
      <c r="C4" s="68"/>
      <c r="D4" s="68"/>
      <c r="E4" s="68"/>
      <c r="F4" s="68"/>
      <c r="G4" s="6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 x14ac:dyDescent="0.2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8.75" x14ac:dyDescent="0.3">
      <c r="A6" s="5" t="s">
        <v>3</v>
      </c>
      <c r="B6" s="5"/>
      <c r="C6" s="66" t="s">
        <v>153</v>
      </c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 x14ac:dyDescent="0.2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 x14ac:dyDescent="0.2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 x14ac:dyDescent="0.2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 x14ac:dyDescent="0.2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 x14ac:dyDescent="0.2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 x14ac:dyDescent="0.2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 x14ac:dyDescent="0.25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 x14ac:dyDescent="0.2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4.5" customHeight="1" x14ac:dyDescent="0.25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78" customHeight="1" x14ac:dyDescent="0.25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 x14ac:dyDescent="0.2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 x14ac:dyDescent="0.25">
      <c r="A18" s="14" t="s">
        <v>15</v>
      </c>
      <c r="B18" s="15" t="s">
        <v>16</v>
      </c>
      <c r="C18" s="59" t="s">
        <v>179</v>
      </c>
      <c r="D18" s="17" t="s">
        <v>17</v>
      </c>
      <c r="E18" s="18"/>
      <c r="F18" s="60">
        <v>1.73</v>
      </c>
      <c r="G18" s="61">
        <f t="shared" ref="G18:G61" si="0">F18*0.2</f>
        <v>0.34600000000000003</v>
      </c>
      <c r="H18" s="21"/>
      <c r="I18" s="22"/>
    </row>
    <row r="19" spans="1:9" ht="15.75" x14ac:dyDescent="0.25">
      <c r="A19" s="23"/>
      <c r="B19" s="15" t="s">
        <v>183</v>
      </c>
      <c r="C19" s="59" t="s">
        <v>179</v>
      </c>
      <c r="D19" s="17" t="s">
        <v>17</v>
      </c>
      <c r="E19" s="18"/>
      <c r="F19" s="60">
        <v>1.67</v>
      </c>
      <c r="G19" s="61">
        <f t="shared" si="0"/>
        <v>0.33400000000000002</v>
      </c>
      <c r="H19" s="21"/>
      <c r="I19" s="22"/>
    </row>
    <row r="20" spans="1:9" ht="15.75" x14ac:dyDescent="0.25">
      <c r="A20" s="14" t="s">
        <v>15</v>
      </c>
      <c r="B20" s="25" t="s">
        <v>19</v>
      </c>
      <c r="C20" s="59" t="s">
        <v>179</v>
      </c>
      <c r="D20" s="17" t="s">
        <v>17</v>
      </c>
      <c r="E20" s="18"/>
      <c r="F20" s="60">
        <v>2</v>
      </c>
      <c r="G20" s="61">
        <f t="shared" si="0"/>
        <v>0.4</v>
      </c>
      <c r="H20" s="21"/>
      <c r="I20" s="22"/>
    </row>
    <row r="21" spans="1:9" ht="15.75" x14ac:dyDescent="0.25">
      <c r="A21" s="23"/>
      <c r="B21" s="25" t="s">
        <v>184</v>
      </c>
      <c r="C21" s="59" t="s">
        <v>179</v>
      </c>
      <c r="D21" s="17" t="s">
        <v>17</v>
      </c>
      <c r="E21" s="18"/>
      <c r="F21" s="60">
        <v>1.94</v>
      </c>
      <c r="G21" s="61">
        <f t="shared" si="0"/>
        <v>0.38800000000000001</v>
      </c>
      <c r="H21" s="21"/>
      <c r="I21" s="22"/>
    </row>
    <row r="22" spans="1:9" ht="15.75" x14ac:dyDescent="0.25">
      <c r="A22" s="14" t="s">
        <v>21</v>
      </c>
      <c r="B22" s="25" t="s">
        <v>22</v>
      </c>
      <c r="C22" s="59" t="s">
        <v>179</v>
      </c>
      <c r="D22" s="17" t="s">
        <v>17</v>
      </c>
      <c r="E22" s="18"/>
      <c r="F22" s="60">
        <v>3.95</v>
      </c>
      <c r="G22" s="61">
        <f t="shared" si="0"/>
        <v>0.79</v>
      </c>
      <c r="H22" s="21"/>
      <c r="I22" s="22"/>
    </row>
    <row r="23" spans="1:9" ht="15.75" x14ac:dyDescent="0.25">
      <c r="A23" s="14" t="s">
        <v>23</v>
      </c>
      <c r="B23" s="26" t="s">
        <v>186</v>
      </c>
      <c r="C23" s="59" t="s">
        <v>179</v>
      </c>
      <c r="D23" s="17" t="s">
        <v>17</v>
      </c>
      <c r="E23" s="27"/>
      <c r="F23" s="60">
        <v>4.46</v>
      </c>
      <c r="G23" s="61">
        <f t="shared" si="0"/>
        <v>0.89200000000000002</v>
      </c>
      <c r="H23" s="21"/>
      <c r="I23" s="22"/>
    </row>
    <row r="24" spans="1:9" ht="15.75" x14ac:dyDescent="0.25">
      <c r="A24" s="14" t="s">
        <v>23</v>
      </c>
      <c r="B24" s="26" t="s">
        <v>187</v>
      </c>
      <c r="C24" s="59" t="s">
        <v>179</v>
      </c>
      <c r="D24" s="17" t="s">
        <v>17</v>
      </c>
      <c r="E24" s="18"/>
      <c r="F24" s="60">
        <v>4.4400000000000004</v>
      </c>
      <c r="G24" s="61">
        <f t="shared" si="0"/>
        <v>0.88800000000000012</v>
      </c>
      <c r="H24" s="21"/>
      <c r="I24" s="22"/>
    </row>
    <row r="25" spans="1:9" ht="15.75" x14ac:dyDescent="0.25">
      <c r="A25" s="14" t="s">
        <v>26</v>
      </c>
      <c r="B25" s="26" t="s">
        <v>27</v>
      </c>
      <c r="C25" s="59" t="s">
        <v>179</v>
      </c>
      <c r="D25" s="17" t="s">
        <v>17</v>
      </c>
      <c r="E25" s="27"/>
      <c r="F25" s="60">
        <v>3.96</v>
      </c>
      <c r="G25" s="61">
        <f t="shared" si="0"/>
        <v>0.79200000000000004</v>
      </c>
      <c r="H25" s="21"/>
      <c r="I25" s="22"/>
    </row>
    <row r="26" spans="1:9" ht="15.75" x14ac:dyDescent="0.25">
      <c r="A26" s="14"/>
      <c r="B26" s="26" t="s">
        <v>188</v>
      </c>
      <c r="C26" s="59" t="s">
        <v>179</v>
      </c>
      <c r="D26" s="17" t="s">
        <v>17</v>
      </c>
      <c r="E26" s="27"/>
      <c r="F26" s="60">
        <v>5.33</v>
      </c>
      <c r="G26" s="61">
        <f t="shared" si="0"/>
        <v>1.0660000000000001</v>
      </c>
      <c r="H26" s="21"/>
      <c r="I26" s="22"/>
    </row>
    <row r="27" spans="1:9" ht="15.75" x14ac:dyDescent="0.25">
      <c r="A27" s="23"/>
      <c r="B27" s="26" t="s">
        <v>185</v>
      </c>
      <c r="C27" s="59" t="s">
        <v>179</v>
      </c>
      <c r="D27" s="17" t="s">
        <v>17</v>
      </c>
      <c r="E27" s="27"/>
      <c r="F27" s="60">
        <v>5.27</v>
      </c>
      <c r="G27" s="61">
        <f t="shared" si="0"/>
        <v>1.054</v>
      </c>
      <c r="H27" s="21"/>
      <c r="I27" s="22"/>
    </row>
    <row r="28" spans="1:9" ht="15.75" x14ac:dyDescent="0.25">
      <c r="A28" s="14"/>
      <c r="B28" s="26" t="s">
        <v>189</v>
      </c>
      <c r="C28" s="59" t="s">
        <v>179</v>
      </c>
      <c r="D28" s="17" t="s">
        <v>17</v>
      </c>
      <c r="E28" s="27"/>
      <c r="F28" s="60">
        <v>7.81</v>
      </c>
      <c r="G28" s="61">
        <f t="shared" si="0"/>
        <v>1.5620000000000001</v>
      </c>
      <c r="H28" s="21"/>
      <c r="I28" s="22"/>
    </row>
    <row r="29" spans="1:9" ht="15.75" x14ac:dyDescent="0.25">
      <c r="A29" s="14"/>
      <c r="B29" s="26" t="s">
        <v>31</v>
      </c>
      <c r="C29" s="59" t="s">
        <v>179</v>
      </c>
      <c r="D29" s="17" t="s">
        <v>17</v>
      </c>
      <c r="E29" s="27"/>
      <c r="F29" s="60">
        <v>6.94</v>
      </c>
      <c r="G29" s="61">
        <f t="shared" si="0"/>
        <v>1.3880000000000001</v>
      </c>
      <c r="H29" s="21"/>
      <c r="I29" s="22"/>
    </row>
    <row r="30" spans="1:9" ht="15.75" x14ac:dyDescent="0.25">
      <c r="A30" s="28"/>
      <c r="B30" s="29" t="s">
        <v>32</v>
      </c>
      <c r="C30" s="59" t="s">
        <v>179</v>
      </c>
      <c r="D30" s="17" t="s">
        <v>33</v>
      </c>
      <c r="E30" s="27"/>
      <c r="F30" s="60">
        <v>4.5999999999999996</v>
      </c>
      <c r="G30" s="61">
        <f t="shared" si="0"/>
        <v>0.91999999999999993</v>
      </c>
      <c r="H30" s="21"/>
      <c r="I30" s="22"/>
    </row>
    <row r="31" spans="1:9" ht="15.75" x14ac:dyDescent="0.25">
      <c r="A31" s="28"/>
      <c r="B31" s="30" t="s">
        <v>34</v>
      </c>
      <c r="C31" s="59" t="s">
        <v>176</v>
      </c>
      <c r="D31" s="17" t="s">
        <v>33</v>
      </c>
      <c r="E31" s="27"/>
      <c r="F31" s="60">
        <v>121.61</v>
      </c>
      <c r="G31" s="61">
        <f t="shared" si="0"/>
        <v>24.322000000000003</v>
      </c>
      <c r="H31" s="21"/>
      <c r="I31" s="22"/>
    </row>
    <row r="32" spans="1:9" ht="15.75" x14ac:dyDescent="0.25">
      <c r="A32" s="28"/>
      <c r="B32" s="30" t="s">
        <v>35</v>
      </c>
      <c r="C32" s="59" t="s">
        <v>179</v>
      </c>
      <c r="D32" s="17" t="s">
        <v>33</v>
      </c>
      <c r="E32" s="27"/>
      <c r="F32" s="60">
        <v>109.26</v>
      </c>
      <c r="G32" s="61">
        <f t="shared" si="0"/>
        <v>21.852000000000004</v>
      </c>
      <c r="H32" s="21"/>
      <c r="I32" s="22"/>
    </row>
    <row r="33" spans="1:9" ht="15.75" x14ac:dyDescent="0.25">
      <c r="A33" s="31"/>
      <c r="B33" s="29" t="s">
        <v>190</v>
      </c>
      <c r="C33" s="59" t="s">
        <v>191</v>
      </c>
      <c r="D33" s="17" t="s">
        <v>33</v>
      </c>
      <c r="E33" s="27"/>
      <c r="F33" s="60">
        <v>13.6</v>
      </c>
      <c r="G33" s="61">
        <f t="shared" si="0"/>
        <v>2.72</v>
      </c>
      <c r="H33" s="21"/>
      <c r="I33" s="22"/>
    </row>
    <row r="34" spans="1:9" ht="15.75" x14ac:dyDescent="0.25">
      <c r="A34" s="31"/>
      <c r="B34" s="29" t="s">
        <v>37</v>
      </c>
      <c r="C34" s="59" t="s">
        <v>179</v>
      </c>
      <c r="D34" s="17" t="s">
        <v>33</v>
      </c>
      <c r="E34" s="27"/>
      <c r="F34" s="60">
        <v>950.93</v>
      </c>
      <c r="G34" s="61">
        <f t="shared" si="0"/>
        <v>190.18600000000001</v>
      </c>
      <c r="H34" s="21"/>
      <c r="I34" s="22"/>
    </row>
    <row r="35" spans="1:9" ht="15.75" x14ac:dyDescent="0.25">
      <c r="A35" s="32"/>
      <c r="B35" s="30" t="s">
        <v>38</v>
      </c>
      <c r="C35" s="59" t="s">
        <v>176</v>
      </c>
      <c r="D35" s="17" t="s">
        <v>33</v>
      </c>
      <c r="E35" s="27"/>
      <c r="F35" s="60">
        <v>356.64</v>
      </c>
      <c r="G35" s="61">
        <f t="shared" si="0"/>
        <v>71.328000000000003</v>
      </c>
      <c r="H35" s="21"/>
      <c r="I35" s="22"/>
    </row>
    <row r="36" spans="1:9" ht="15.75" x14ac:dyDescent="0.25">
      <c r="A36" s="32" t="s">
        <v>39</v>
      </c>
      <c r="B36" s="26" t="s">
        <v>40</v>
      </c>
      <c r="C36" s="59" t="s">
        <v>179</v>
      </c>
      <c r="D36" s="17" t="s">
        <v>33</v>
      </c>
      <c r="E36" s="27"/>
      <c r="F36" s="60">
        <v>44.35</v>
      </c>
      <c r="G36" s="61">
        <f t="shared" si="0"/>
        <v>8.870000000000001</v>
      </c>
      <c r="H36" s="21"/>
      <c r="I36" s="22"/>
    </row>
    <row r="37" spans="1:9" ht="15.75" x14ac:dyDescent="0.25">
      <c r="A37" s="32" t="s">
        <v>42</v>
      </c>
      <c r="B37" s="26" t="s">
        <v>43</v>
      </c>
      <c r="C37" s="59" t="s">
        <v>179</v>
      </c>
      <c r="D37" s="17" t="s">
        <v>33</v>
      </c>
      <c r="E37" s="27"/>
      <c r="F37" s="60">
        <v>72.88</v>
      </c>
      <c r="G37" s="61">
        <f t="shared" si="0"/>
        <v>14.576000000000001</v>
      </c>
      <c r="H37" s="21"/>
      <c r="I37" s="22"/>
    </row>
    <row r="38" spans="1:9" ht="15.75" x14ac:dyDescent="0.25">
      <c r="A38" s="32" t="s">
        <v>44</v>
      </c>
      <c r="B38" s="29" t="s">
        <v>45</v>
      </c>
      <c r="C38" s="59" t="s">
        <v>179</v>
      </c>
      <c r="D38" s="17" t="s">
        <v>33</v>
      </c>
      <c r="E38" s="27"/>
      <c r="F38" s="60">
        <v>21.7</v>
      </c>
      <c r="G38" s="61">
        <f t="shared" si="0"/>
        <v>4.34</v>
      </c>
      <c r="H38" s="21"/>
      <c r="I38" s="22"/>
    </row>
    <row r="39" spans="1:9" ht="15.75" x14ac:dyDescent="0.25">
      <c r="A39" s="32" t="s">
        <v>46</v>
      </c>
      <c r="B39" s="29" t="s">
        <v>47</v>
      </c>
      <c r="C39" s="59" t="s">
        <v>179</v>
      </c>
      <c r="D39" s="17" t="s">
        <v>33</v>
      </c>
      <c r="E39" s="27"/>
      <c r="F39" s="60">
        <v>56.88</v>
      </c>
      <c r="G39" s="61">
        <f t="shared" si="0"/>
        <v>11.376000000000001</v>
      </c>
      <c r="H39" s="21"/>
      <c r="I39" s="22"/>
    </row>
    <row r="40" spans="1:9" ht="15.75" x14ac:dyDescent="0.25">
      <c r="A40" s="32" t="s">
        <v>48</v>
      </c>
      <c r="B40" s="29" t="s">
        <v>49</v>
      </c>
      <c r="C40" s="59" t="s">
        <v>176</v>
      </c>
      <c r="D40" s="17" t="s">
        <v>33</v>
      </c>
      <c r="E40" s="27"/>
      <c r="F40" s="60">
        <v>24.91</v>
      </c>
      <c r="G40" s="61">
        <f t="shared" si="0"/>
        <v>4.9820000000000002</v>
      </c>
      <c r="H40" s="21"/>
      <c r="I40" s="22"/>
    </row>
    <row r="41" spans="1:9" ht="15.75" x14ac:dyDescent="0.25">
      <c r="A41" s="32" t="s">
        <v>50</v>
      </c>
      <c r="B41" s="29" t="s">
        <v>51</v>
      </c>
      <c r="C41" s="59" t="s">
        <v>176</v>
      </c>
      <c r="D41" s="17" t="s">
        <v>33</v>
      </c>
      <c r="E41" s="27"/>
      <c r="F41" s="60">
        <v>56.52</v>
      </c>
      <c r="G41" s="61">
        <f t="shared" si="0"/>
        <v>11.304000000000002</v>
      </c>
      <c r="H41" s="21"/>
      <c r="I41" s="22"/>
    </row>
    <row r="42" spans="1:9" ht="15.75" x14ac:dyDescent="0.25">
      <c r="A42" s="31"/>
      <c r="B42" s="30" t="s">
        <v>52</v>
      </c>
      <c r="C42" s="59" t="s">
        <v>176</v>
      </c>
      <c r="D42" s="17" t="s">
        <v>17</v>
      </c>
      <c r="E42" s="27"/>
      <c r="F42" s="60">
        <v>106.13</v>
      </c>
      <c r="G42" s="61">
        <f t="shared" si="0"/>
        <v>21.225999999999999</v>
      </c>
      <c r="H42" s="21"/>
      <c r="I42" s="22"/>
    </row>
    <row r="43" spans="1:9" ht="15.75" x14ac:dyDescent="0.25">
      <c r="A43" s="28" t="s">
        <v>53</v>
      </c>
      <c r="B43" s="30" t="s">
        <v>54</v>
      </c>
      <c r="C43" s="59" t="s">
        <v>176</v>
      </c>
      <c r="D43" s="17" t="s">
        <v>33</v>
      </c>
      <c r="E43" s="27"/>
      <c r="F43" s="60">
        <v>42.01</v>
      </c>
      <c r="G43" s="61">
        <f t="shared" si="0"/>
        <v>8.4019999999999992</v>
      </c>
      <c r="H43" s="21"/>
      <c r="I43" s="22"/>
    </row>
    <row r="44" spans="1:9" ht="15.75" x14ac:dyDescent="0.25">
      <c r="A44" s="28" t="s">
        <v>55</v>
      </c>
      <c r="B44" s="30" t="s">
        <v>56</v>
      </c>
      <c r="C44" s="59" t="s">
        <v>176</v>
      </c>
      <c r="D44" s="17" t="s">
        <v>33</v>
      </c>
      <c r="E44" s="27"/>
      <c r="F44" s="60">
        <v>55.4</v>
      </c>
      <c r="G44" s="61">
        <f t="shared" si="0"/>
        <v>11.08</v>
      </c>
      <c r="H44" s="21"/>
      <c r="I44" s="22"/>
    </row>
    <row r="45" spans="1:9" ht="15.75" x14ac:dyDescent="0.25">
      <c r="A45" s="28" t="s">
        <v>57</v>
      </c>
      <c r="B45" s="30" t="s">
        <v>58</v>
      </c>
      <c r="C45" s="59" t="s">
        <v>176</v>
      </c>
      <c r="D45" s="17" t="s">
        <v>33</v>
      </c>
      <c r="E45" s="27"/>
      <c r="F45" s="60">
        <v>69.7</v>
      </c>
      <c r="G45" s="61">
        <f t="shared" si="0"/>
        <v>13.940000000000001</v>
      </c>
      <c r="H45" s="21"/>
      <c r="I45" s="22"/>
    </row>
    <row r="46" spans="1:9" ht="15.75" x14ac:dyDescent="0.25">
      <c r="A46" s="28" t="s">
        <v>59</v>
      </c>
      <c r="B46" s="30" t="s">
        <v>60</v>
      </c>
      <c r="C46" s="59" t="s">
        <v>176</v>
      </c>
      <c r="D46" s="17" t="s">
        <v>33</v>
      </c>
      <c r="E46" s="27"/>
      <c r="F46" s="60">
        <v>23.63</v>
      </c>
      <c r="G46" s="61">
        <f t="shared" si="0"/>
        <v>4.726</v>
      </c>
      <c r="H46" s="21"/>
      <c r="I46" s="22"/>
    </row>
    <row r="47" spans="1:9" ht="15.75" x14ac:dyDescent="0.25">
      <c r="A47" s="28" t="s">
        <v>61</v>
      </c>
      <c r="B47" s="30" t="s">
        <v>62</v>
      </c>
      <c r="C47" s="59" t="s">
        <v>176</v>
      </c>
      <c r="D47" s="17" t="s">
        <v>33</v>
      </c>
      <c r="E47" s="27"/>
      <c r="F47" s="60">
        <v>29.77</v>
      </c>
      <c r="G47" s="61">
        <f t="shared" si="0"/>
        <v>5.9540000000000006</v>
      </c>
      <c r="H47" s="21"/>
      <c r="I47" s="22"/>
    </row>
    <row r="48" spans="1:9" ht="15.75" x14ac:dyDescent="0.25">
      <c r="A48" s="28" t="s">
        <v>63</v>
      </c>
      <c r="B48" s="30" t="s">
        <v>64</v>
      </c>
      <c r="C48" s="59" t="s">
        <v>176</v>
      </c>
      <c r="D48" s="17" t="s">
        <v>33</v>
      </c>
      <c r="E48" s="27"/>
      <c r="F48" s="60">
        <v>40.04</v>
      </c>
      <c r="G48" s="61">
        <f t="shared" si="0"/>
        <v>8.0080000000000009</v>
      </c>
      <c r="H48" s="21"/>
      <c r="I48" s="22"/>
    </row>
    <row r="49" spans="1:9" ht="15.75" x14ac:dyDescent="0.25">
      <c r="A49" s="28" t="s">
        <v>65</v>
      </c>
      <c r="B49" s="30" t="s">
        <v>66</v>
      </c>
      <c r="C49" s="59" t="s">
        <v>176</v>
      </c>
      <c r="D49" s="17" t="s">
        <v>33</v>
      </c>
      <c r="E49" s="27"/>
      <c r="F49" s="60">
        <v>18.059999999999999</v>
      </c>
      <c r="G49" s="61">
        <f t="shared" si="0"/>
        <v>3.6120000000000001</v>
      </c>
      <c r="H49" s="21"/>
      <c r="I49" s="22"/>
    </row>
    <row r="50" spans="1:9" ht="15.75" x14ac:dyDescent="0.25">
      <c r="A50" s="28" t="s">
        <v>67</v>
      </c>
      <c r="B50" s="30" t="s">
        <v>68</v>
      </c>
      <c r="C50" s="59" t="s">
        <v>176</v>
      </c>
      <c r="D50" s="17" t="s">
        <v>33</v>
      </c>
      <c r="E50" s="27"/>
      <c r="F50" s="60">
        <v>22.34</v>
      </c>
      <c r="G50" s="61">
        <f t="shared" si="0"/>
        <v>4.468</v>
      </c>
      <c r="H50" s="21"/>
      <c r="I50" s="22"/>
    </row>
    <row r="51" spans="1:9" ht="15.75" x14ac:dyDescent="0.25">
      <c r="A51" s="28" t="s">
        <v>69</v>
      </c>
      <c r="B51" s="30" t="s">
        <v>70</v>
      </c>
      <c r="C51" s="59" t="s">
        <v>176</v>
      </c>
      <c r="D51" s="17" t="s">
        <v>33</v>
      </c>
      <c r="E51" s="27"/>
      <c r="F51" s="60">
        <v>29.66</v>
      </c>
      <c r="G51" s="61">
        <f t="shared" si="0"/>
        <v>5.9320000000000004</v>
      </c>
      <c r="H51" s="21"/>
      <c r="I51" s="22"/>
    </row>
    <row r="52" spans="1:9" ht="15.75" x14ac:dyDescent="0.25">
      <c r="A52" s="31"/>
      <c r="B52" s="30" t="s">
        <v>72</v>
      </c>
      <c r="C52" s="59" t="s">
        <v>176</v>
      </c>
      <c r="D52" s="17" t="s">
        <v>33</v>
      </c>
      <c r="E52" s="27"/>
      <c r="F52" s="60">
        <v>1.56</v>
      </c>
      <c r="G52" s="61">
        <f t="shared" si="0"/>
        <v>0.31200000000000006</v>
      </c>
      <c r="H52" s="21"/>
      <c r="I52" s="22"/>
    </row>
    <row r="53" spans="1:9" ht="15.75" x14ac:dyDescent="0.25">
      <c r="A53" s="31"/>
      <c r="B53" s="30" t="s">
        <v>73</v>
      </c>
      <c r="C53" s="59" t="s">
        <v>181</v>
      </c>
      <c r="D53" s="17" t="s">
        <v>33</v>
      </c>
      <c r="E53" s="27"/>
      <c r="F53" s="60">
        <f>196980/10000</f>
        <v>19.698</v>
      </c>
      <c r="G53" s="61">
        <f t="shared" si="0"/>
        <v>3.9396000000000004</v>
      </c>
      <c r="H53" s="21"/>
      <c r="I53" s="22"/>
    </row>
    <row r="54" spans="1:9" ht="15.75" x14ac:dyDescent="0.25">
      <c r="A54" s="31"/>
      <c r="B54" s="30" t="s">
        <v>74</v>
      </c>
      <c r="C54" s="59" t="s">
        <v>179</v>
      </c>
      <c r="D54" s="17" t="s">
        <v>33</v>
      </c>
      <c r="E54" s="27"/>
      <c r="F54" s="60">
        <v>35.19</v>
      </c>
      <c r="G54" s="61">
        <f t="shared" si="0"/>
        <v>7.0380000000000003</v>
      </c>
      <c r="H54" s="21"/>
      <c r="I54" s="22"/>
    </row>
    <row r="55" spans="1:9" ht="15.75" x14ac:dyDescent="0.25">
      <c r="A55" s="28"/>
      <c r="B55" s="33" t="s">
        <v>77</v>
      </c>
      <c r="C55" s="59" t="s">
        <v>181</v>
      </c>
      <c r="D55" s="17" t="s">
        <v>78</v>
      </c>
      <c r="E55" s="27"/>
      <c r="F55" s="60">
        <f>117270/10000</f>
        <v>11.727</v>
      </c>
      <c r="G55" s="61">
        <f t="shared" si="0"/>
        <v>2.3454000000000002</v>
      </c>
      <c r="H55" s="21"/>
      <c r="I55" s="22"/>
    </row>
    <row r="56" spans="1:9" ht="15.75" x14ac:dyDescent="0.25">
      <c r="A56" s="28"/>
      <c r="B56" s="33" t="s">
        <v>180</v>
      </c>
      <c r="C56" s="59" t="s">
        <v>179</v>
      </c>
      <c r="D56" s="17" t="s">
        <v>78</v>
      </c>
      <c r="E56" s="27"/>
      <c r="F56" s="60">
        <v>36.1</v>
      </c>
      <c r="G56" s="61">
        <f t="shared" si="0"/>
        <v>7.2200000000000006</v>
      </c>
      <c r="H56" s="21"/>
      <c r="I56" s="22"/>
    </row>
    <row r="57" spans="1:9" ht="15.75" x14ac:dyDescent="0.25">
      <c r="A57" s="28"/>
      <c r="B57" s="33" t="s">
        <v>80</v>
      </c>
      <c r="C57" s="59" t="s">
        <v>182</v>
      </c>
      <c r="D57" s="17" t="s">
        <v>78</v>
      </c>
      <c r="E57" s="27"/>
      <c r="F57" s="60">
        <f>345500/10000</f>
        <v>34.549999999999997</v>
      </c>
      <c r="G57" s="61">
        <f>F57*0.2</f>
        <v>6.91</v>
      </c>
      <c r="H57" s="21"/>
      <c r="I57" s="22"/>
    </row>
    <row r="58" spans="1:9" ht="15.75" x14ac:dyDescent="0.25">
      <c r="A58" s="28"/>
      <c r="B58" s="33" t="s">
        <v>81</v>
      </c>
      <c r="C58" s="59" t="s">
        <v>182</v>
      </c>
      <c r="D58" s="17" t="s">
        <v>78</v>
      </c>
      <c r="E58" s="27"/>
      <c r="F58" s="60">
        <f>333000/10000</f>
        <v>33.299999999999997</v>
      </c>
      <c r="G58" s="61">
        <f>F58*0.2</f>
        <v>6.66</v>
      </c>
      <c r="H58" s="21"/>
      <c r="I58" s="22"/>
    </row>
    <row r="59" spans="1:9" ht="15.75" x14ac:dyDescent="0.25">
      <c r="A59" s="31"/>
      <c r="B59" s="33" t="s">
        <v>82</v>
      </c>
      <c r="C59" s="59" t="s">
        <v>179</v>
      </c>
      <c r="D59" s="17" t="s">
        <v>78</v>
      </c>
      <c r="E59" s="27"/>
      <c r="F59" s="60">
        <v>30.62</v>
      </c>
      <c r="G59" s="61">
        <f t="shared" si="0"/>
        <v>6.1240000000000006</v>
      </c>
      <c r="H59" s="21"/>
      <c r="I59" s="22"/>
    </row>
    <row r="60" spans="1:9" ht="15.75" x14ac:dyDescent="0.25">
      <c r="A60" s="31"/>
      <c r="B60" s="32" t="s">
        <v>83</v>
      </c>
      <c r="C60" s="59" t="s">
        <v>179</v>
      </c>
      <c r="D60" s="17" t="s">
        <v>78</v>
      </c>
      <c r="E60" s="27"/>
      <c r="F60" s="60">
        <v>3.87</v>
      </c>
      <c r="G60" s="61">
        <f t="shared" si="0"/>
        <v>0.77400000000000002</v>
      </c>
      <c r="H60" s="21"/>
      <c r="I60" s="22"/>
    </row>
    <row r="61" spans="1:9" ht="15.75" x14ac:dyDescent="0.25">
      <c r="A61" s="28"/>
      <c r="B61" s="30" t="s">
        <v>147</v>
      </c>
      <c r="C61" s="59" t="s">
        <v>179</v>
      </c>
      <c r="D61" s="17" t="s">
        <v>78</v>
      </c>
      <c r="E61" s="45"/>
      <c r="F61" s="60">
        <v>404.18</v>
      </c>
      <c r="G61" s="64">
        <f t="shared" si="0"/>
        <v>80.836000000000013</v>
      </c>
      <c r="H61" s="39"/>
    </row>
    <row r="62" spans="1:9" ht="15.75" x14ac:dyDescent="0.25">
      <c r="B62" s="37"/>
      <c r="C62" s="38">
        <v>41821</v>
      </c>
      <c r="D62" s="37"/>
    </row>
    <row r="64" spans="1:9" ht="15.75" x14ac:dyDescent="0.25">
      <c r="B64" s="65" t="s">
        <v>177</v>
      </c>
      <c r="C64" s="65" t="s">
        <v>178</v>
      </c>
    </row>
    <row r="65" spans="3:5" ht="15.75" x14ac:dyDescent="0.25">
      <c r="C65" s="41"/>
    </row>
    <row r="66" spans="3:5" ht="15.75" x14ac:dyDescent="0.25">
      <c r="C66" s="41"/>
      <c r="D66" s="42"/>
      <c r="E66" s="43"/>
    </row>
    <row r="67" spans="3:5" ht="15.75" x14ac:dyDescent="0.25">
      <c r="C67" s="41"/>
      <c r="E67" s="44"/>
    </row>
    <row r="68" spans="3:5" x14ac:dyDescent="0.25">
      <c r="C68" s="40"/>
    </row>
  </sheetData>
  <mergeCells count="6">
    <mergeCell ref="A1:G1"/>
    <mergeCell ref="A2:G2"/>
    <mergeCell ref="H2:J2"/>
    <mergeCell ref="A3:G3"/>
    <mergeCell ref="H3:J3"/>
    <mergeCell ref="A4:G4"/>
  </mergeCells>
  <pageMargins left="0.7" right="0.7" top="0.75" bottom="0.75" header="0.3" footer="0.3"/>
  <pageSetup paperSize="9" scale="5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май</vt:lpstr>
      <vt:lpstr>февр</vt:lpstr>
      <vt:lpstr>мар</vt:lpstr>
      <vt:lpstr>июль</vt:lpstr>
      <vt:lpstr>2017</vt:lpstr>
      <vt:lpstr>2018</vt:lpstr>
      <vt:lpstr>'2017'!Область_печати</vt:lpstr>
      <vt:lpstr>'2018'!Область_печати</vt:lpstr>
      <vt:lpstr>июль!Область_печати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2018-01-12T06:14:33Z</dcterms:modified>
</cp:coreProperties>
</file>